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tuhfltd.sharepoint.com/sites/Finance2/Shared Documents/Finance Reports/Reports for 2026/Urban Ubomi 2/Investor Reports/4. February 2026/Workings/"/>
    </mc:Choice>
  </mc:AlternateContent>
  <xr:revisionPtr revIDLastSave="33" documentId="8_{D70CEEFC-2623-4947-9EBC-87B3EDAD9D18}" xr6:coauthVersionLast="47" xr6:coauthVersionMax="47" xr10:uidLastSave="{D7A127E6-3AC5-4F7B-BD40-8B258E513AD5}"/>
  <bookViews>
    <workbookView xWindow="-110" yWindow="-110" windowWidth="19420" windowHeight="10300" xr2:uid="{500225CC-7850-4D68-BFBC-1BB9FC8018F3}"/>
  </bookViews>
  <sheets>
    <sheet name="Admin Report" sheetId="1" r:id="rId1"/>
    <sheet name="Servicer Report" sheetId="2" r:id="rId2"/>
    <sheet name="Annex 12" sheetId="3" r:id="rId3"/>
    <sheet name="Annex 2" sheetId="4" r:id="rId4"/>
  </sheets>
  <definedNames>
    <definedName name="_Fill" hidden="1">#REF!</definedName>
    <definedName name="_xlnm._FilterDatabase" localSheetId="3" hidden="1">'Annex 2'!$A$2:$DD$280</definedName>
    <definedName name="_Parse_In" hidden="1">#REF!</definedName>
    <definedName name="_Parse_Out" hidden="1">#REF!</definedName>
    <definedName name="a" hidden="1">{#N/A,#N/A,FALSE,"Glossary"}</definedName>
    <definedName name="adfads" hidden="1">{#N/A,#N/A,FALSE,"Glossary"}</definedName>
    <definedName name="cube" hidden="1">{#N/A,#N/A,FALSE,"Glossary"}</definedName>
    <definedName name="Data">#REF!</definedName>
    <definedName name="Datatape">#REF!</definedName>
    <definedName name="deletename" hidden="1">#REF!</definedName>
    <definedName name="deletename1" hidden="1">#REF!</definedName>
    <definedName name="ff" hidden="1">#REF!</definedName>
    <definedName name="_xlnm.Print_Area" localSheetId="0">'Admin Report'!$B$2:$T$239</definedName>
    <definedName name="_xlnm.Print_Area" localSheetId="1">'Servicer Report'!$B$2:$N$127</definedName>
    <definedName name="Recon2" hidden="1">#REF!</definedName>
    <definedName name="wrn.Report1." hidden="1">{#N/A,#N/A,FALSE,"Glossary"}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8" i="1" l="1"/>
  <c r="N237" i="1"/>
  <c r="CX280" i="4"/>
  <c r="BL280" i="4"/>
  <c r="AS280" i="4"/>
  <c r="AD280" i="4"/>
  <c r="W280" i="4"/>
  <c r="E280" i="4"/>
  <c r="C280" i="4"/>
  <c r="AB280" i="4" s="1"/>
  <c r="CX279" i="4"/>
  <c r="BL279" i="4"/>
  <c r="AS279" i="4"/>
  <c r="AD279" i="4"/>
  <c r="W279" i="4"/>
  <c r="E279" i="4"/>
  <c r="C279" i="4"/>
  <c r="AB279" i="4" s="1"/>
  <c r="CX278" i="4"/>
  <c r="BL278" i="4"/>
  <c r="AS278" i="4"/>
  <c r="AD278" i="4"/>
  <c r="W278" i="4"/>
  <c r="E278" i="4"/>
  <c r="C278" i="4"/>
  <c r="AB278" i="4" s="1"/>
  <c r="CX277" i="4"/>
  <c r="BL277" i="4"/>
  <c r="AS277" i="4"/>
  <c r="AD277" i="4"/>
  <c r="W277" i="4"/>
  <c r="E277" i="4"/>
  <c r="C277" i="4"/>
  <c r="AB277" i="4" s="1"/>
  <c r="CX276" i="4"/>
  <c r="BL276" i="4"/>
  <c r="AS276" i="4"/>
  <c r="AD276" i="4"/>
  <c r="W276" i="4"/>
  <c r="E276" i="4"/>
  <c r="C276" i="4"/>
  <c r="AB276" i="4" s="1"/>
  <c r="CX275" i="4"/>
  <c r="BL275" i="4"/>
  <c r="AS275" i="4"/>
  <c r="AD275" i="4"/>
  <c r="W275" i="4"/>
  <c r="E275" i="4"/>
  <c r="C275" i="4"/>
  <c r="AB275" i="4" s="1"/>
  <c r="CX274" i="4"/>
  <c r="BL274" i="4"/>
  <c r="AS274" i="4"/>
  <c r="AD274" i="4"/>
  <c r="W274" i="4"/>
  <c r="E274" i="4"/>
  <c r="C274" i="4"/>
  <c r="AB274" i="4" s="1"/>
  <c r="CX273" i="4"/>
  <c r="BL273" i="4"/>
  <c r="AS273" i="4"/>
  <c r="AD273" i="4"/>
  <c r="W273" i="4"/>
  <c r="E273" i="4"/>
  <c r="C273" i="4"/>
  <c r="AB273" i="4" s="1"/>
  <c r="CX272" i="4"/>
  <c r="BL272" i="4"/>
  <c r="AS272" i="4"/>
  <c r="AD272" i="4"/>
  <c r="W272" i="4"/>
  <c r="E272" i="4"/>
  <c r="C272" i="4"/>
  <c r="AB272" i="4" s="1"/>
  <c r="CX271" i="4"/>
  <c r="BL271" i="4"/>
  <c r="AS271" i="4"/>
  <c r="AD271" i="4"/>
  <c r="W271" i="4"/>
  <c r="E271" i="4"/>
  <c r="C271" i="4"/>
  <c r="AB271" i="4" s="1"/>
  <c r="CX270" i="4"/>
  <c r="BL270" i="4"/>
  <c r="AS270" i="4"/>
  <c r="AD270" i="4"/>
  <c r="W270" i="4"/>
  <c r="E270" i="4"/>
  <c r="C270" i="4"/>
  <c r="AB270" i="4" s="1"/>
  <c r="CX269" i="4"/>
  <c r="BL269" i="4"/>
  <c r="AS269" i="4"/>
  <c r="AD269" i="4"/>
  <c r="W269" i="4"/>
  <c r="E269" i="4"/>
  <c r="C269" i="4"/>
  <c r="AB269" i="4" s="1"/>
  <c r="CX268" i="4"/>
  <c r="BL268" i="4"/>
  <c r="AS268" i="4"/>
  <c r="AD268" i="4"/>
  <c r="W268" i="4"/>
  <c r="E268" i="4"/>
  <c r="C268" i="4"/>
  <c r="AB268" i="4" s="1"/>
  <c r="CX267" i="4"/>
  <c r="BL267" i="4"/>
  <c r="AS267" i="4"/>
  <c r="AD267" i="4"/>
  <c r="W267" i="4"/>
  <c r="E267" i="4"/>
  <c r="C267" i="4"/>
  <c r="AB267" i="4" s="1"/>
  <c r="CX266" i="4"/>
  <c r="BL266" i="4"/>
  <c r="AS266" i="4"/>
  <c r="AD266" i="4"/>
  <c r="W266" i="4"/>
  <c r="E266" i="4"/>
  <c r="C266" i="4"/>
  <c r="AB266" i="4" s="1"/>
  <c r="CX265" i="4"/>
  <c r="BL265" i="4"/>
  <c r="AS265" i="4"/>
  <c r="AD265" i="4"/>
  <c r="W265" i="4"/>
  <c r="E265" i="4"/>
  <c r="C265" i="4"/>
  <c r="AB265" i="4" s="1"/>
  <c r="CX264" i="4"/>
  <c r="BL264" i="4"/>
  <c r="AS264" i="4"/>
  <c r="AD264" i="4"/>
  <c r="W264" i="4"/>
  <c r="E264" i="4"/>
  <c r="C264" i="4"/>
  <c r="AB264" i="4" s="1"/>
  <c r="CX263" i="4"/>
  <c r="BL263" i="4"/>
  <c r="AS263" i="4"/>
  <c r="AD263" i="4"/>
  <c r="W263" i="4"/>
  <c r="E263" i="4"/>
  <c r="C263" i="4"/>
  <c r="AB263" i="4" s="1"/>
  <c r="CX262" i="4"/>
  <c r="BL262" i="4"/>
  <c r="AS262" i="4"/>
  <c r="AD262" i="4"/>
  <c r="W262" i="4"/>
  <c r="E262" i="4"/>
  <c r="C262" i="4"/>
  <c r="AB262" i="4" s="1"/>
  <c r="CX261" i="4"/>
  <c r="BL261" i="4"/>
  <c r="AS261" i="4"/>
  <c r="AD261" i="4"/>
  <c r="W261" i="4"/>
  <c r="E261" i="4"/>
  <c r="C261" i="4"/>
  <c r="AB261" i="4" s="1"/>
  <c r="CX260" i="4"/>
  <c r="BL260" i="4"/>
  <c r="AS260" i="4"/>
  <c r="AD260" i="4"/>
  <c r="W260" i="4"/>
  <c r="E260" i="4"/>
  <c r="C260" i="4"/>
  <c r="AB260" i="4" s="1"/>
  <c r="CX259" i="4"/>
  <c r="BL259" i="4"/>
  <c r="AS259" i="4"/>
  <c r="AD259" i="4"/>
  <c r="W259" i="4"/>
  <c r="E259" i="4"/>
  <c r="C259" i="4"/>
  <c r="AB259" i="4" s="1"/>
  <c r="CX258" i="4"/>
  <c r="BL258" i="4"/>
  <c r="AS258" i="4"/>
  <c r="AD258" i="4"/>
  <c r="W258" i="4"/>
  <c r="E258" i="4"/>
  <c r="C258" i="4"/>
  <c r="AB258" i="4" s="1"/>
  <c r="CX257" i="4"/>
  <c r="BL257" i="4"/>
  <c r="AS257" i="4"/>
  <c r="AD257" i="4"/>
  <c r="W257" i="4"/>
  <c r="E257" i="4"/>
  <c r="C257" i="4"/>
  <c r="AB257" i="4" s="1"/>
  <c r="CX256" i="4"/>
  <c r="BL256" i="4"/>
  <c r="AS256" i="4"/>
  <c r="AD256" i="4"/>
  <c r="W256" i="4"/>
  <c r="E256" i="4"/>
  <c r="C256" i="4"/>
  <c r="AB256" i="4" s="1"/>
  <c r="CX255" i="4"/>
  <c r="BL255" i="4"/>
  <c r="AS255" i="4"/>
  <c r="AD255" i="4"/>
  <c r="W255" i="4"/>
  <c r="E255" i="4"/>
  <c r="C255" i="4"/>
  <c r="AB255" i="4" s="1"/>
  <c r="CX254" i="4"/>
  <c r="BL254" i="4"/>
  <c r="AS254" i="4"/>
  <c r="AD254" i="4"/>
  <c r="W254" i="4"/>
  <c r="E254" i="4"/>
  <c r="C254" i="4"/>
  <c r="AB254" i="4" s="1"/>
  <c r="AD253" i="4"/>
  <c r="AB253" i="4"/>
  <c r="W253" i="4"/>
  <c r="E253" i="4"/>
  <c r="C253" i="4"/>
  <c r="CX252" i="4"/>
  <c r="BL252" i="4"/>
  <c r="AS252" i="4"/>
  <c r="AD252" i="4"/>
  <c r="AB252" i="4"/>
  <c r="W252" i="4"/>
  <c r="E252" i="4"/>
  <c r="C252" i="4"/>
  <c r="CX251" i="4"/>
  <c r="BL251" i="4"/>
  <c r="AS251" i="4"/>
  <c r="AD251" i="4"/>
  <c r="AB251" i="4"/>
  <c r="W251" i="4"/>
  <c r="E251" i="4"/>
  <c r="C251" i="4"/>
  <c r="CX250" i="4"/>
  <c r="BL250" i="4"/>
  <c r="AS250" i="4"/>
  <c r="AD250" i="4"/>
  <c r="AB250" i="4"/>
  <c r="W250" i="4"/>
  <c r="E250" i="4"/>
  <c r="C250" i="4"/>
  <c r="AD249" i="4"/>
  <c r="W249" i="4"/>
  <c r="E249" i="4"/>
  <c r="C249" i="4"/>
  <c r="AB249" i="4" s="1"/>
  <c r="CX248" i="4"/>
  <c r="BL248" i="4"/>
  <c r="AS248" i="4"/>
  <c r="AD248" i="4"/>
  <c r="W248" i="4"/>
  <c r="E248" i="4"/>
  <c r="C248" i="4"/>
  <c r="AB248" i="4" s="1"/>
  <c r="CX247" i="4"/>
  <c r="BL247" i="4"/>
  <c r="AS247" i="4"/>
  <c r="AD247" i="4"/>
  <c r="W247" i="4"/>
  <c r="E247" i="4"/>
  <c r="C247" i="4"/>
  <c r="AB247" i="4" s="1"/>
  <c r="CX246" i="4"/>
  <c r="BL246" i="4"/>
  <c r="AS246" i="4"/>
  <c r="AD246" i="4"/>
  <c r="W246" i="4"/>
  <c r="E246" i="4"/>
  <c r="C246" i="4"/>
  <c r="AB246" i="4" s="1"/>
  <c r="CX245" i="4"/>
  <c r="BL245" i="4"/>
  <c r="AS245" i="4"/>
  <c r="AD245" i="4"/>
  <c r="W245" i="4"/>
  <c r="E245" i="4"/>
  <c r="C245" i="4"/>
  <c r="AB245" i="4" s="1"/>
  <c r="CX244" i="4"/>
  <c r="BL244" i="4"/>
  <c r="AS244" i="4"/>
  <c r="AD244" i="4"/>
  <c r="W244" i="4"/>
  <c r="E244" i="4"/>
  <c r="C244" i="4"/>
  <c r="AB244" i="4" s="1"/>
  <c r="CX243" i="4"/>
  <c r="BL243" i="4"/>
  <c r="AS243" i="4"/>
  <c r="AD243" i="4"/>
  <c r="W243" i="4"/>
  <c r="E243" i="4"/>
  <c r="C243" i="4"/>
  <c r="AB243" i="4" s="1"/>
  <c r="CX242" i="4"/>
  <c r="BL242" i="4"/>
  <c r="AS242" i="4"/>
  <c r="AD242" i="4"/>
  <c r="W242" i="4"/>
  <c r="E242" i="4"/>
  <c r="C242" i="4"/>
  <c r="AB242" i="4" s="1"/>
  <c r="AD241" i="4"/>
  <c r="W241" i="4"/>
  <c r="E241" i="4"/>
  <c r="C241" i="4"/>
  <c r="AB241" i="4" s="1"/>
  <c r="CX240" i="4"/>
  <c r="BL240" i="4"/>
  <c r="AS240" i="4"/>
  <c r="AD240" i="4"/>
  <c r="AB240" i="4"/>
  <c r="W240" i="4"/>
  <c r="E240" i="4"/>
  <c r="C240" i="4"/>
  <c r="CX239" i="4"/>
  <c r="BL239" i="4"/>
  <c r="AS239" i="4"/>
  <c r="AD239" i="4"/>
  <c r="AB239" i="4"/>
  <c r="W239" i="4"/>
  <c r="E239" i="4"/>
  <c r="C239" i="4"/>
  <c r="CX238" i="4"/>
  <c r="BL238" i="4"/>
  <c r="AS238" i="4"/>
  <c r="AD238" i="4"/>
  <c r="AB238" i="4"/>
  <c r="W238" i="4"/>
  <c r="E238" i="4"/>
  <c r="C238" i="4"/>
  <c r="CX237" i="4"/>
  <c r="BL237" i="4"/>
  <c r="AS237" i="4"/>
  <c r="AD237" i="4"/>
  <c r="AB237" i="4"/>
  <c r="W237" i="4"/>
  <c r="E237" i="4"/>
  <c r="C237" i="4"/>
  <c r="CX236" i="4"/>
  <c r="BL236" i="4"/>
  <c r="AS236" i="4"/>
  <c r="AD236" i="4"/>
  <c r="AB236" i="4"/>
  <c r="W236" i="4"/>
  <c r="E236" i="4"/>
  <c r="C236" i="4"/>
  <c r="CX235" i="4"/>
  <c r="BL235" i="4"/>
  <c r="AS235" i="4"/>
  <c r="AD235" i="4"/>
  <c r="AB235" i="4"/>
  <c r="W235" i="4"/>
  <c r="E235" i="4"/>
  <c r="C235" i="4"/>
  <c r="CX234" i="4"/>
  <c r="BL234" i="4"/>
  <c r="AS234" i="4"/>
  <c r="AD234" i="4"/>
  <c r="AB234" i="4"/>
  <c r="W234" i="4"/>
  <c r="E234" i="4"/>
  <c r="C234" i="4"/>
  <c r="CX233" i="4"/>
  <c r="BL233" i="4"/>
  <c r="AS233" i="4"/>
  <c r="AD233" i="4"/>
  <c r="AB233" i="4"/>
  <c r="W233" i="4"/>
  <c r="E233" i="4"/>
  <c r="C233" i="4"/>
  <c r="AD232" i="4"/>
  <c r="AB232" i="4"/>
  <c r="W232" i="4"/>
  <c r="E232" i="4"/>
  <c r="C232" i="4"/>
  <c r="CX231" i="4"/>
  <c r="BL231" i="4"/>
  <c r="AS231" i="4"/>
  <c r="AD231" i="4"/>
  <c r="AB231" i="4"/>
  <c r="W231" i="4"/>
  <c r="E231" i="4"/>
  <c r="C231" i="4"/>
  <c r="CX230" i="4"/>
  <c r="BL230" i="4"/>
  <c r="AS230" i="4"/>
  <c r="AD230" i="4"/>
  <c r="AB230" i="4"/>
  <c r="W230" i="4"/>
  <c r="E230" i="4"/>
  <c r="C230" i="4"/>
  <c r="CX229" i="4"/>
  <c r="BL229" i="4"/>
  <c r="AS229" i="4"/>
  <c r="AD229" i="4"/>
  <c r="AB229" i="4"/>
  <c r="W229" i="4"/>
  <c r="E229" i="4"/>
  <c r="C229" i="4"/>
  <c r="CX228" i="4"/>
  <c r="BL228" i="4"/>
  <c r="AS228" i="4"/>
  <c r="AD228" i="4"/>
  <c r="AB228" i="4"/>
  <c r="W228" i="4"/>
  <c r="E228" i="4"/>
  <c r="C228" i="4"/>
  <c r="CX227" i="4"/>
  <c r="BL227" i="4"/>
  <c r="AS227" i="4"/>
  <c r="AD227" i="4"/>
  <c r="AB227" i="4"/>
  <c r="W227" i="4"/>
  <c r="E227" i="4"/>
  <c r="C227" i="4"/>
  <c r="CX226" i="4"/>
  <c r="BL226" i="4"/>
  <c r="AS226" i="4"/>
  <c r="AD226" i="4"/>
  <c r="AB226" i="4"/>
  <c r="W226" i="4"/>
  <c r="E226" i="4"/>
  <c r="C226" i="4"/>
  <c r="CX225" i="4"/>
  <c r="BL225" i="4"/>
  <c r="AS225" i="4"/>
  <c r="AD225" i="4"/>
  <c r="AB225" i="4"/>
  <c r="W225" i="4"/>
  <c r="E225" i="4"/>
  <c r="C225" i="4"/>
  <c r="CX224" i="4"/>
  <c r="BL224" i="4"/>
  <c r="AS224" i="4"/>
  <c r="AD224" i="4"/>
  <c r="AB224" i="4"/>
  <c r="W224" i="4"/>
  <c r="E224" i="4"/>
  <c r="C224" i="4"/>
  <c r="CX223" i="4"/>
  <c r="BL223" i="4"/>
  <c r="AS223" i="4"/>
  <c r="AD223" i="4"/>
  <c r="AB223" i="4"/>
  <c r="W223" i="4"/>
  <c r="E223" i="4"/>
  <c r="C223" i="4"/>
  <c r="CX222" i="4"/>
  <c r="BL222" i="4"/>
  <c r="AS222" i="4"/>
  <c r="AD222" i="4"/>
  <c r="AB222" i="4"/>
  <c r="W222" i="4"/>
  <c r="E222" i="4"/>
  <c r="C222" i="4"/>
  <c r="CX221" i="4"/>
  <c r="BL221" i="4"/>
  <c r="AS221" i="4"/>
  <c r="AD221" i="4"/>
  <c r="AB221" i="4"/>
  <c r="W221" i="4"/>
  <c r="E221" i="4"/>
  <c r="C221" i="4"/>
  <c r="CX220" i="4"/>
  <c r="BL220" i="4"/>
  <c r="AS220" i="4"/>
  <c r="AD220" i="4"/>
  <c r="AB220" i="4"/>
  <c r="W220" i="4"/>
  <c r="E220" i="4"/>
  <c r="C220" i="4"/>
  <c r="CX219" i="4"/>
  <c r="BL219" i="4"/>
  <c r="AS219" i="4"/>
  <c r="AD219" i="4"/>
  <c r="AB219" i="4"/>
  <c r="W219" i="4"/>
  <c r="E219" i="4"/>
  <c r="C219" i="4"/>
  <c r="CX218" i="4"/>
  <c r="BL218" i="4"/>
  <c r="AS218" i="4"/>
  <c r="AD218" i="4"/>
  <c r="AB218" i="4"/>
  <c r="W218" i="4"/>
  <c r="E218" i="4"/>
  <c r="C218" i="4"/>
  <c r="CX217" i="4"/>
  <c r="BL217" i="4"/>
  <c r="AS217" i="4"/>
  <c r="AD217" i="4"/>
  <c r="AB217" i="4"/>
  <c r="W217" i="4"/>
  <c r="E217" i="4"/>
  <c r="C217" i="4"/>
  <c r="CX216" i="4"/>
  <c r="BL216" i="4"/>
  <c r="AS216" i="4"/>
  <c r="AD216" i="4"/>
  <c r="AB216" i="4"/>
  <c r="W216" i="4"/>
  <c r="E216" i="4"/>
  <c r="C216" i="4"/>
  <c r="CX215" i="4"/>
  <c r="BL215" i="4"/>
  <c r="AS215" i="4"/>
  <c r="AD215" i="4"/>
  <c r="AB215" i="4"/>
  <c r="W215" i="4"/>
  <c r="E215" i="4"/>
  <c r="C215" i="4"/>
  <c r="CX214" i="4"/>
  <c r="BL214" i="4"/>
  <c r="AS214" i="4"/>
  <c r="AD214" i="4"/>
  <c r="AB214" i="4"/>
  <c r="W214" i="4"/>
  <c r="E214" i="4"/>
  <c r="C214" i="4"/>
  <c r="CX213" i="4"/>
  <c r="BL213" i="4"/>
  <c r="AS213" i="4"/>
  <c r="AD213" i="4"/>
  <c r="AB213" i="4"/>
  <c r="W213" i="4"/>
  <c r="E213" i="4"/>
  <c r="C213" i="4"/>
  <c r="CX212" i="4"/>
  <c r="BL212" i="4"/>
  <c r="AS212" i="4"/>
  <c r="AD212" i="4"/>
  <c r="AB212" i="4"/>
  <c r="W212" i="4"/>
  <c r="E212" i="4"/>
  <c r="C212" i="4"/>
  <c r="CX211" i="4"/>
  <c r="BL211" i="4"/>
  <c r="AS211" i="4"/>
  <c r="AD211" i="4"/>
  <c r="AB211" i="4"/>
  <c r="W211" i="4"/>
  <c r="E211" i="4"/>
  <c r="C211" i="4"/>
  <c r="CX210" i="4"/>
  <c r="BL210" i="4"/>
  <c r="AS210" i="4"/>
  <c r="AD210" i="4"/>
  <c r="AB210" i="4"/>
  <c r="W210" i="4"/>
  <c r="E210" i="4"/>
  <c r="C210" i="4"/>
  <c r="CX209" i="4"/>
  <c r="BL209" i="4"/>
  <c r="AS209" i="4"/>
  <c r="AD209" i="4"/>
  <c r="AB209" i="4"/>
  <c r="W209" i="4"/>
  <c r="E209" i="4"/>
  <c r="C209" i="4"/>
  <c r="CX208" i="4"/>
  <c r="BL208" i="4"/>
  <c r="AS208" i="4"/>
  <c r="AD208" i="4"/>
  <c r="AB208" i="4"/>
  <c r="W208" i="4"/>
  <c r="E208" i="4"/>
  <c r="C208" i="4"/>
  <c r="CX207" i="4"/>
  <c r="BL207" i="4"/>
  <c r="AS207" i="4"/>
  <c r="AD207" i="4"/>
  <c r="AB207" i="4"/>
  <c r="W207" i="4"/>
  <c r="E207" i="4"/>
  <c r="C207" i="4"/>
  <c r="CX206" i="4"/>
  <c r="BL206" i="4"/>
  <c r="AS206" i="4"/>
  <c r="AD206" i="4"/>
  <c r="AB206" i="4"/>
  <c r="W206" i="4"/>
  <c r="E206" i="4"/>
  <c r="C206" i="4"/>
  <c r="CX205" i="4"/>
  <c r="BL205" i="4"/>
  <c r="AS205" i="4"/>
  <c r="AD205" i="4"/>
  <c r="AB205" i="4"/>
  <c r="W205" i="4"/>
  <c r="E205" i="4"/>
  <c r="C205" i="4"/>
  <c r="AD204" i="4"/>
  <c r="AB204" i="4"/>
  <c r="W204" i="4"/>
  <c r="E204" i="4"/>
  <c r="C204" i="4"/>
  <c r="CX203" i="4"/>
  <c r="BL203" i="4"/>
  <c r="AS203" i="4"/>
  <c r="AD203" i="4"/>
  <c r="AB203" i="4"/>
  <c r="W203" i="4"/>
  <c r="E203" i="4"/>
  <c r="C203" i="4"/>
  <c r="CX202" i="4"/>
  <c r="BL202" i="4"/>
  <c r="AS202" i="4"/>
  <c r="AD202" i="4"/>
  <c r="AB202" i="4"/>
  <c r="W202" i="4"/>
  <c r="E202" i="4"/>
  <c r="C202" i="4"/>
  <c r="CX201" i="4"/>
  <c r="BL201" i="4"/>
  <c r="AS201" i="4"/>
  <c r="AD201" i="4"/>
  <c r="AB201" i="4"/>
  <c r="W201" i="4"/>
  <c r="E201" i="4"/>
  <c r="C201" i="4"/>
  <c r="CX200" i="4"/>
  <c r="BL200" i="4"/>
  <c r="AS200" i="4"/>
  <c r="AD200" i="4"/>
  <c r="AB200" i="4"/>
  <c r="W200" i="4"/>
  <c r="E200" i="4"/>
  <c r="C200" i="4"/>
  <c r="CX199" i="4"/>
  <c r="BL199" i="4"/>
  <c r="AS199" i="4"/>
  <c r="AD199" i="4"/>
  <c r="AB199" i="4"/>
  <c r="W199" i="4"/>
  <c r="E199" i="4"/>
  <c r="C199" i="4"/>
  <c r="CX198" i="4"/>
  <c r="BL198" i="4"/>
  <c r="AS198" i="4"/>
  <c r="AD198" i="4"/>
  <c r="AB198" i="4"/>
  <c r="W198" i="4"/>
  <c r="E198" i="4"/>
  <c r="C198" i="4"/>
  <c r="CX197" i="4"/>
  <c r="BL197" i="4"/>
  <c r="AS197" i="4"/>
  <c r="AD197" i="4"/>
  <c r="AB197" i="4"/>
  <c r="W197" i="4"/>
  <c r="E197" i="4"/>
  <c r="C197" i="4"/>
  <c r="CX196" i="4"/>
  <c r="BL196" i="4"/>
  <c r="AS196" i="4"/>
  <c r="AD196" i="4"/>
  <c r="AB196" i="4"/>
  <c r="W196" i="4"/>
  <c r="E196" i="4"/>
  <c r="C196" i="4"/>
  <c r="CX195" i="4"/>
  <c r="BL195" i="4"/>
  <c r="AS195" i="4"/>
  <c r="AD195" i="4"/>
  <c r="AB195" i="4"/>
  <c r="W195" i="4"/>
  <c r="E195" i="4"/>
  <c r="C195" i="4"/>
  <c r="AD194" i="4"/>
  <c r="AB194" i="4"/>
  <c r="W194" i="4"/>
  <c r="E194" i="4"/>
  <c r="C194" i="4"/>
  <c r="CX193" i="4"/>
  <c r="BL193" i="4"/>
  <c r="AS193" i="4"/>
  <c r="AD193" i="4"/>
  <c r="AB193" i="4"/>
  <c r="W193" i="4"/>
  <c r="E193" i="4"/>
  <c r="C193" i="4"/>
  <c r="CX192" i="4"/>
  <c r="BL192" i="4"/>
  <c r="AS192" i="4"/>
  <c r="AD192" i="4"/>
  <c r="AB192" i="4"/>
  <c r="W192" i="4"/>
  <c r="E192" i="4"/>
  <c r="C192" i="4"/>
  <c r="CX191" i="4"/>
  <c r="BL191" i="4"/>
  <c r="AS191" i="4"/>
  <c r="AD191" i="4"/>
  <c r="AB191" i="4"/>
  <c r="W191" i="4"/>
  <c r="E191" i="4"/>
  <c r="C191" i="4"/>
  <c r="CX190" i="4"/>
  <c r="BL190" i="4"/>
  <c r="AS190" i="4"/>
  <c r="AD190" i="4"/>
  <c r="AB190" i="4"/>
  <c r="W190" i="4"/>
  <c r="E190" i="4"/>
  <c r="C190" i="4"/>
  <c r="CX189" i="4"/>
  <c r="BL189" i="4"/>
  <c r="AS189" i="4"/>
  <c r="AD189" i="4"/>
  <c r="AB189" i="4"/>
  <c r="W189" i="4"/>
  <c r="E189" i="4"/>
  <c r="C189" i="4"/>
  <c r="CX188" i="4"/>
  <c r="BL188" i="4"/>
  <c r="AS188" i="4"/>
  <c r="AD188" i="4"/>
  <c r="AB188" i="4"/>
  <c r="W188" i="4"/>
  <c r="E188" i="4"/>
  <c r="C188" i="4"/>
  <c r="CX187" i="4"/>
  <c r="BL187" i="4"/>
  <c r="AS187" i="4"/>
  <c r="AD187" i="4"/>
  <c r="AB187" i="4"/>
  <c r="W187" i="4"/>
  <c r="E187" i="4"/>
  <c r="C187" i="4"/>
  <c r="CX186" i="4"/>
  <c r="BL186" i="4"/>
  <c r="AS186" i="4"/>
  <c r="AD186" i="4"/>
  <c r="AB186" i="4"/>
  <c r="W186" i="4"/>
  <c r="E186" i="4"/>
  <c r="C186" i="4"/>
  <c r="CX185" i="4"/>
  <c r="BL185" i="4"/>
  <c r="AS185" i="4"/>
  <c r="AD185" i="4"/>
  <c r="AB185" i="4"/>
  <c r="W185" i="4"/>
  <c r="E185" i="4"/>
  <c r="C185" i="4"/>
  <c r="AD184" i="4"/>
  <c r="AB184" i="4"/>
  <c r="W184" i="4"/>
  <c r="E184" i="4"/>
  <c r="C184" i="4"/>
  <c r="CX183" i="4"/>
  <c r="BL183" i="4"/>
  <c r="AS183" i="4"/>
  <c r="AD183" i="4"/>
  <c r="AB183" i="4"/>
  <c r="W183" i="4"/>
  <c r="E183" i="4"/>
  <c r="C183" i="4"/>
  <c r="CX182" i="4"/>
  <c r="BL182" i="4"/>
  <c r="AS182" i="4"/>
  <c r="AD182" i="4"/>
  <c r="AB182" i="4"/>
  <c r="W182" i="4"/>
  <c r="E182" i="4"/>
  <c r="C182" i="4"/>
  <c r="CX181" i="4"/>
  <c r="BL181" i="4"/>
  <c r="AS181" i="4"/>
  <c r="AD181" i="4"/>
  <c r="AB181" i="4"/>
  <c r="W181" i="4"/>
  <c r="E181" i="4"/>
  <c r="C181" i="4"/>
  <c r="CX180" i="4"/>
  <c r="BL180" i="4"/>
  <c r="AS180" i="4"/>
  <c r="AD180" i="4"/>
  <c r="AB180" i="4"/>
  <c r="W180" i="4"/>
  <c r="E180" i="4"/>
  <c r="C180" i="4"/>
  <c r="CX179" i="4"/>
  <c r="BL179" i="4"/>
  <c r="AS179" i="4"/>
  <c r="AD179" i="4"/>
  <c r="AB179" i="4"/>
  <c r="W179" i="4"/>
  <c r="E179" i="4"/>
  <c r="C179" i="4"/>
  <c r="CX178" i="4"/>
  <c r="BL178" i="4"/>
  <c r="AS178" i="4"/>
  <c r="AD178" i="4"/>
  <c r="AB178" i="4"/>
  <c r="W178" i="4"/>
  <c r="E178" i="4"/>
  <c r="C178" i="4"/>
  <c r="CX177" i="4"/>
  <c r="BL177" i="4"/>
  <c r="AS177" i="4"/>
  <c r="AD177" i="4"/>
  <c r="AB177" i="4"/>
  <c r="W177" i="4"/>
  <c r="E177" i="4"/>
  <c r="C177" i="4"/>
  <c r="CX176" i="4"/>
  <c r="BL176" i="4"/>
  <c r="AS176" i="4"/>
  <c r="AD176" i="4"/>
  <c r="AB176" i="4"/>
  <c r="W176" i="4"/>
  <c r="E176" i="4"/>
  <c r="C176" i="4"/>
  <c r="CX175" i="4"/>
  <c r="BL175" i="4"/>
  <c r="AS175" i="4"/>
  <c r="AD175" i="4"/>
  <c r="AB175" i="4"/>
  <c r="W175" i="4"/>
  <c r="E175" i="4"/>
  <c r="C175" i="4"/>
  <c r="CX174" i="4"/>
  <c r="BL174" i="4"/>
  <c r="AS174" i="4"/>
  <c r="AD174" i="4"/>
  <c r="AB174" i="4"/>
  <c r="W174" i="4"/>
  <c r="E174" i="4"/>
  <c r="C174" i="4"/>
  <c r="CX173" i="4"/>
  <c r="BL173" i="4"/>
  <c r="AS173" i="4"/>
  <c r="AD173" i="4"/>
  <c r="AB173" i="4"/>
  <c r="W173" i="4"/>
  <c r="E173" i="4"/>
  <c r="C173" i="4"/>
  <c r="CX172" i="4"/>
  <c r="BL172" i="4"/>
  <c r="AS172" i="4"/>
  <c r="AD172" i="4"/>
  <c r="AB172" i="4"/>
  <c r="W172" i="4"/>
  <c r="E172" i="4"/>
  <c r="C172" i="4"/>
  <c r="CX171" i="4"/>
  <c r="BL171" i="4"/>
  <c r="AS171" i="4"/>
  <c r="AD171" i="4"/>
  <c r="AB171" i="4"/>
  <c r="W171" i="4"/>
  <c r="E171" i="4"/>
  <c r="C171" i="4"/>
  <c r="CX170" i="4"/>
  <c r="BL170" i="4"/>
  <c r="AS170" i="4"/>
  <c r="AD170" i="4"/>
  <c r="AB170" i="4"/>
  <c r="W170" i="4"/>
  <c r="E170" i="4"/>
  <c r="C170" i="4"/>
  <c r="CX169" i="4"/>
  <c r="BL169" i="4"/>
  <c r="AS169" i="4"/>
  <c r="AD169" i="4"/>
  <c r="AB169" i="4"/>
  <c r="W169" i="4"/>
  <c r="E169" i="4"/>
  <c r="C169" i="4"/>
  <c r="CX168" i="4"/>
  <c r="BL168" i="4"/>
  <c r="AS168" i="4"/>
  <c r="AD168" i="4"/>
  <c r="AB168" i="4"/>
  <c r="W168" i="4"/>
  <c r="E168" i="4"/>
  <c r="C168" i="4"/>
  <c r="CX167" i="4"/>
  <c r="BL167" i="4"/>
  <c r="AS167" i="4"/>
  <c r="AD167" i="4"/>
  <c r="AB167" i="4"/>
  <c r="W167" i="4"/>
  <c r="E167" i="4"/>
  <c r="C167" i="4"/>
  <c r="CX166" i="4"/>
  <c r="BL166" i="4"/>
  <c r="AS166" i="4"/>
  <c r="AD166" i="4"/>
  <c r="AB166" i="4"/>
  <c r="W166" i="4"/>
  <c r="E166" i="4"/>
  <c r="C166" i="4"/>
  <c r="CX165" i="4"/>
  <c r="BL165" i="4"/>
  <c r="AS165" i="4"/>
  <c r="AD165" i="4"/>
  <c r="AB165" i="4"/>
  <c r="W165" i="4"/>
  <c r="E165" i="4"/>
  <c r="C165" i="4"/>
  <c r="CX164" i="4"/>
  <c r="BL164" i="4"/>
  <c r="AS164" i="4"/>
  <c r="AD164" i="4"/>
  <c r="AB164" i="4"/>
  <c r="W164" i="4"/>
  <c r="E164" i="4"/>
  <c r="C164" i="4"/>
  <c r="AD163" i="4"/>
  <c r="W163" i="4"/>
  <c r="E163" i="4"/>
  <c r="C163" i="4"/>
  <c r="AB163" i="4" s="1"/>
  <c r="AD162" i="4"/>
  <c r="AB162" i="4"/>
  <c r="W162" i="4"/>
  <c r="E162" i="4"/>
  <c r="C162" i="4"/>
  <c r="CX161" i="4"/>
  <c r="BL161" i="4"/>
  <c r="AS161" i="4"/>
  <c r="AD161" i="4"/>
  <c r="AB161" i="4"/>
  <c r="W161" i="4"/>
  <c r="E161" i="4"/>
  <c r="C161" i="4"/>
  <c r="CX160" i="4"/>
  <c r="BL160" i="4"/>
  <c r="AS160" i="4"/>
  <c r="AD160" i="4"/>
  <c r="AB160" i="4"/>
  <c r="W160" i="4"/>
  <c r="E160" i="4"/>
  <c r="C160" i="4"/>
  <c r="CX159" i="4"/>
  <c r="BL159" i="4"/>
  <c r="AS159" i="4"/>
  <c r="AD159" i="4"/>
  <c r="AB159" i="4"/>
  <c r="W159" i="4"/>
  <c r="E159" i="4"/>
  <c r="C159" i="4"/>
  <c r="CX158" i="4"/>
  <c r="BL158" i="4"/>
  <c r="AS158" i="4"/>
  <c r="AD158" i="4"/>
  <c r="AB158" i="4"/>
  <c r="W158" i="4"/>
  <c r="E158" i="4"/>
  <c r="C158" i="4"/>
  <c r="CX157" i="4"/>
  <c r="BL157" i="4"/>
  <c r="AS157" i="4"/>
  <c r="AD157" i="4"/>
  <c r="AB157" i="4"/>
  <c r="W157" i="4"/>
  <c r="E157" i="4"/>
  <c r="C157" i="4"/>
  <c r="CX156" i="4"/>
  <c r="BL156" i="4"/>
  <c r="AS156" i="4"/>
  <c r="AD156" i="4"/>
  <c r="AB156" i="4"/>
  <c r="W156" i="4"/>
  <c r="E156" i="4"/>
  <c r="C156" i="4"/>
  <c r="CX155" i="4"/>
  <c r="BL155" i="4"/>
  <c r="AS155" i="4"/>
  <c r="AD155" i="4"/>
  <c r="AB155" i="4"/>
  <c r="W155" i="4"/>
  <c r="E155" i="4"/>
  <c r="C155" i="4"/>
  <c r="CX154" i="4"/>
  <c r="BL154" i="4"/>
  <c r="AS154" i="4"/>
  <c r="AD154" i="4"/>
  <c r="AB154" i="4"/>
  <c r="W154" i="4"/>
  <c r="E154" i="4"/>
  <c r="C154" i="4"/>
  <c r="CX153" i="4"/>
  <c r="BL153" i="4"/>
  <c r="AS153" i="4"/>
  <c r="AD153" i="4"/>
  <c r="AB153" i="4"/>
  <c r="W153" i="4"/>
  <c r="E153" i="4"/>
  <c r="C153" i="4"/>
  <c r="CX152" i="4"/>
  <c r="BL152" i="4"/>
  <c r="AS152" i="4"/>
  <c r="AD152" i="4"/>
  <c r="AB152" i="4"/>
  <c r="W152" i="4"/>
  <c r="E152" i="4"/>
  <c r="C152" i="4"/>
  <c r="CX151" i="4"/>
  <c r="BL151" i="4"/>
  <c r="AS151" i="4"/>
  <c r="AD151" i="4"/>
  <c r="AB151" i="4"/>
  <c r="W151" i="4"/>
  <c r="E151" i="4"/>
  <c r="C151" i="4"/>
  <c r="CX150" i="4"/>
  <c r="BL150" i="4"/>
  <c r="AS150" i="4"/>
  <c r="AD150" i="4"/>
  <c r="AB150" i="4"/>
  <c r="W150" i="4"/>
  <c r="E150" i="4"/>
  <c r="C150" i="4"/>
  <c r="CX149" i="4"/>
  <c r="BL149" i="4"/>
  <c r="AS149" i="4"/>
  <c r="AD149" i="4"/>
  <c r="AB149" i="4"/>
  <c r="W149" i="4"/>
  <c r="E149" i="4"/>
  <c r="C149" i="4"/>
  <c r="CX148" i="4"/>
  <c r="BL148" i="4"/>
  <c r="AS148" i="4"/>
  <c r="AD148" i="4"/>
  <c r="AB148" i="4"/>
  <c r="W148" i="4"/>
  <c r="E148" i="4"/>
  <c r="C148" i="4"/>
  <c r="CX147" i="4"/>
  <c r="BL147" i="4"/>
  <c r="AS147" i="4"/>
  <c r="AD147" i="4"/>
  <c r="AB147" i="4"/>
  <c r="W147" i="4"/>
  <c r="E147" i="4"/>
  <c r="C147" i="4"/>
  <c r="AD146" i="4"/>
  <c r="W146" i="4"/>
  <c r="E146" i="4"/>
  <c r="C146" i="4"/>
  <c r="AB146" i="4" s="1"/>
  <c r="CX145" i="4"/>
  <c r="BL145" i="4"/>
  <c r="AS145" i="4"/>
  <c r="AD145" i="4"/>
  <c r="W145" i="4"/>
  <c r="E145" i="4"/>
  <c r="C145" i="4"/>
  <c r="AB145" i="4" s="1"/>
  <c r="CX144" i="4"/>
  <c r="BL144" i="4"/>
  <c r="AS144" i="4"/>
  <c r="AD144" i="4"/>
  <c r="W144" i="4"/>
  <c r="E144" i="4"/>
  <c r="C144" i="4"/>
  <c r="AB144" i="4" s="1"/>
  <c r="CX143" i="4"/>
  <c r="BL143" i="4"/>
  <c r="AS143" i="4"/>
  <c r="AD143" i="4"/>
  <c r="W143" i="4"/>
  <c r="E143" i="4"/>
  <c r="C143" i="4"/>
  <c r="AB143" i="4" s="1"/>
  <c r="CX142" i="4"/>
  <c r="BL142" i="4"/>
  <c r="AS142" i="4"/>
  <c r="AD142" i="4"/>
  <c r="W142" i="4"/>
  <c r="E142" i="4"/>
  <c r="C142" i="4"/>
  <c r="AB142" i="4" s="1"/>
  <c r="CX141" i="4"/>
  <c r="BL141" i="4"/>
  <c r="AS141" i="4"/>
  <c r="AD141" i="4"/>
  <c r="W141" i="4"/>
  <c r="E141" i="4"/>
  <c r="C141" i="4"/>
  <c r="AB141" i="4" s="1"/>
  <c r="CX140" i="4"/>
  <c r="BL140" i="4"/>
  <c r="AS140" i="4"/>
  <c r="AD140" i="4"/>
  <c r="W140" i="4"/>
  <c r="E140" i="4"/>
  <c r="C140" i="4"/>
  <c r="AB140" i="4" s="1"/>
  <c r="CX139" i="4"/>
  <c r="BL139" i="4"/>
  <c r="AS139" i="4"/>
  <c r="AD139" i="4"/>
  <c r="W139" i="4"/>
  <c r="E139" i="4"/>
  <c r="C139" i="4"/>
  <c r="AB139" i="4" s="1"/>
  <c r="CX138" i="4"/>
  <c r="BL138" i="4"/>
  <c r="AS138" i="4"/>
  <c r="AD138" i="4"/>
  <c r="W138" i="4"/>
  <c r="E138" i="4"/>
  <c r="C138" i="4"/>
  <c r="AB138" i="4" s="1"/>
  <c r="CX137" i="4"/>
  <c r="BL137" i="4"/>
  <c r="AS137" i="4"/>
  <c r="AD137" i="4"/>
  <c r="W137" i="4"/>
  <c r="E137" i="4"/>
  <c r="C137" i="4"/>
  <c r="AB137" i="4" s="1"/>
  <c r="CX136" i="4"/>
  <c r="BL136" i="4"/>
  <c r="AS136" i="4"/>
  <c r="AD136" i="4"/>
  <c r="W136" i="4"/>
  <c r="E136" i="4"/>
  <c r="C136" i="4"/>
  <c r="AB136" i="4" s="1"/>
  <c r="CX135" i="4"/>
  <c r="BL135" i="4"/>
  <c r="AS135" i="4"/>
  <c r="AD135" i="4"/>
  <c r="W135" i="4"/>
  <c r="E135" i="4"/>
  <c r="C135" i="4"/>
  <c r="AB135" i="4" s="1"/>
  <c r="CX134" i="4"/>
  <c r="BL134" i="4"/>
  <c r="AS134" i="4"/>
  <c r="AD134" i="4"/>
  <c r="W134" i="4"/>
  <c r="E134" i="4"/>
  <c r="C134" i="4"/>
  <c r="AB134" i="4" s="1"/>
  <c r="CX133" i="4"/>
  <c r="BL133" i="4"/>
  <c r="AS133" i="4"/>
  <c r="AD133" i="4"/>
  <c r="W133" i="4"/>
  <c r="E133" i="4"/>
  <c r="C133" i="4"/>
  <c r="AB133" i="4" s="1"/>
  <c r="CX132" i="4"/>
  <c r="BL132" i="4"/>
  <c r="AS132" i="4"/>
  <c r="AD132" i="4"/>
  <c r="W132" i="4"/>
  <c r="E132" i="4"/>
  <c r="C132" i="4"/>
  <c r="AB132" i="4" s="1"/>
  <c r="CX131" i="4"/>
  <c r="BL131" i="4"/>
  <c r="AS131" i="4"/>
  <c r="AD131" i="4"/>
  <c r="W131" i="4"/>
  <c r="E131" i="4"/>
  <c r="C131" i="4"/>
  <c r="AB131" i="4" s="1"/>
  <c r="CX130" i="4"/>
  <c r="BL130" i="4"/>
  <c r="AS130" i="4"/>
  <c r="AD130" i="4"/>
  <c r="W130" i="4"/>
  <c r="E130" i="4"/>
  <c r="C130" i="4"/>
  <c r="AB130" i="4" s="1"/>
  <c r="CX129" i="4"/>
  <c r="BL129" i="4"/>
  <c r="AS129" i="4"/>
  <c r="AD129" i="4"/>
  <c r="W129" i="4"/>
  <c r="E129" i="4"/>
  <c r="C129" i="4"/>
  <c r="AB129" i="4" s="1"/>
  <c r="CX128" i="4"/>
  <c r="BL128" i="4"/>
  <c r="AS128" i="4"/>
  <c r="AD128" i="4"/>
  <c r="W128" i="4"/>
  <c r="E128" i="4"/>
  <c r="C128" i="4"/>
  <c r="AB128" i="4" s="1"/>
  <c r="CX127" i="4"/>
  <c r="BL127" i="4"/>
  <c r="AS127" i="4"/>
  <c r="AD127" i="4"/>
  <c r="W127" i="4"/>
  <c r="E127" i="4"/>
  <c r="C127" i="4"/>
  <c r="AB127" i="4" s="1"/>
  <c r="CX126" i="4"/>
  <c r="BL126" i="4"/>
  <c r="AS126" i="4"/>
  <c r="AD126" i="4"/>
  <c r="W126" i="4"/>
  <c r="E126" i="4"/>
  <c r="C126" i="4"/>
  <c r="AB126" i="4" s="1"/>
  <c r="CX125" i="4"/>
  <c r="BL125" i="4"/>
  <c r="AS125" i="4"/>
  <c r="AD125" i="4"/>
  <c r="W125" i="4"/>
  <c r="E125" i="4"/>
  <c r="C125" i="4"/>
  <c r="AB125" i="4" s="1"/>
  <c r="CX124" i="4"/>
  <c r="BL124" i="4"/>
  <c r="AS124" i="4"/>
  <c r="AD124" i="4"/>
  <c r="W124" i="4"/>
  <c r="E124" i="4"/>
  <c r="C124" i="4"/>
  <c r="AB124" i="4" s="1"/>
  <c r="CX123" i="4"/>
  <c r="BL123" i="4"/>
  <c r="AS123" i="4"/>
  <c r="AD123" i="4"/>
  <c r="W123" i="4"/>
  <c r="E123" i="4"/>
  <c r="C123" i="4"/>
  <c r="AB123" i="4" s="1"/>
  <c r="CX122" i="4"/>
  <c r="BL122" i="4"/>
  <c r="AS122" i="4"/>
  <c r="AD122" i="4"/>
  <c r="W122" i="4"/>
  <c r="E122" i="4"/>
  <c r="C122" i="4"/>
  <c r="AB122" i="4" s="1"/>
  <c r="CX121" i="4"/>
  <c r="BL121" i="4"/>
  <c r="AS121" i="4"/>
  <c r="AD121" i="4"/>
  <c r="W121" i="4"/>
  <c r="E121" i="4"/>
  <c r="C121" i="4"/>
  <c r="AB121" i="4" s="1"/>
  <c r="AD120" i="4"/>
  <c r="AB120" i="4"/>
  <c r="W120" i="4"/>
  <c r="E120" i="4"/>
  <c r="C120" i="4"/>
  <c r="CX119" i="4"/>
  <c r="BL119" i="4"/>
  <c r="AS119" i="4"/>
  <c r="AD119" i="4"/>
  <c r="AB119" i="4"/>
  <c r="W119" i="4"/>
  <c r="E119" i="4"/>
  <c r="C119" i="4"/>
  <c r="CX118" i="4"/>
  <c r="BL118" i="4"/>
  <c r="AS118" i="4"/>
  <c r="AD118" i="4"/>
  <c r="AB118" i="4"/>
  <c r="W118" i="4"/>
  <c r="E118" i="4"/>
  <c r="C118" i="4"/>
  <c r="CX117" i="4"/>
  <c r="BL117" i="4"/>
  <c r="AS117" i="4"/>
  <c r="AD117" i="4"/>
  <c r="AB117" i="4"/>
  <c r="W117" i="4"/>
  <c r="E117" i="4"/>
  <c r="C117" i="4"/>
  <c r="CX116" i="4"/>
  <c r="BL116" i="4"/>
  <c r="AS116" i="4"/>
  <c r="AD116" i="4"/>
  <c r="AB116" i="4"/>
  <c r="W116" i="4"/>
  <c r="E116" i="4"/>
  <c r="C116" i="4"/>
  <c r="CX115" i="4"/>
  <c r="BL115" i="4"/>
  <c r="AS115" i="4"/>
  <c r="AD115" i="4"/>
  <c r="AB115" i="4"/>
  <c r="W115" i="4"/>
  <c r="E115" i="4"/>
  <c r="C115" i="4"/>
  <c r="CX114" i="4"/>
  <c r="BL114" i="4"/>
  <c r="AS114" i="4"/>
  <c r="AD114" i="4"/>
  <c r="AB114" i="4"/>
  <c r="W114" i="4"/>
  <c r="E114" i="4"/>
  <c r="C114" i="4"/>
  <c r="CX113" i="4"/>
  <c r="BL113" i="4"/>
  <c r="AS113" i="4"/>
  <c r="AD113" i="4"/>
  <c r="AB113" i="4"/>
  <c r="W113" i="4"/>
  <c r="E113" i="4"/>
  <c r="C113" i="4"/>
  <c r="CX112" i="4"/>
  <c r="BL112" i="4"/>
  <c r="AS112" i="4"/>
  <c r="AD112" i="4"/>
  <c r="AB112" i="4"/>
  <c r="W112" i="4"/>
  <c r="E112" i="4"/>
  <c r="C112" i="4"/>
  <c r="CX111" i="4"/>
  <c r="BL111" i="4"/>
  <c r="AS111" i="4"/>
  <c r="AD111" i="4"/>
  <c r="AB111" i="4"/>
  <c r="W111" i="4"/>
  <c r="E111" i="4"/>
  <c r="C111" i="4"/>
  <c r="CX110" i="4"/>
  <c r="BL110" i="4"/>
  <c r="AS110" i="4"/>
  <c r="AD110" i="4"/>
  <c r="AB110" i="4"/>
  <c r="W110" i="4"/>
  <c r="E110" i="4"/>
  <c r="C110" i="4"/>
  <c r="CX109" i="4"/>
  <c r="BL109" i="4"/>
  <c r="AS109" i="4"/>
  <c r="AD109" i="4"/>
  <c r="AB109" i="4"/>
  <c r="W109" i="4"/>
  <c r="E109" i="4"/>
  <c r="C109" i="4"/>
  <c r="CX108" i="4"/>
  <c r="BL108" i="4"/>
  <c r="AS108" i="4"/>
  <c r="AD108" i="4"/>
  <c r="AB108" i="4"/>
  <c r="W108" i="4"/>
  <c r="E108" i="4"/>
  <c r="C108" i="4"/>
  <c r="CX107" i="4"/>
  <c r="BL107" i="4"/>
  <c r="AS107" i="4"/>
  <c r="AD107" i="4"/>
  <c r="AB107" i="4"/>
  <c r="W107" i="4"/>
  <c r="E107" i="4"/>
  <c r="C107" i="4"/>
  <c r="CX106" i="4"/>
  <c r="BL106" i="4"/>
  <c r="AS106" i="4"/>
  <c r="AD106" i="4"/>
  <c r="AB106" i="4"/>
  <c r="W106" i="4"/>
  <c r="E106" i="4"/>
  <c r="C106" i="4"/>
  <c r="CX105" i="4"/>
  <c r="BL105" i="4"/>
  <c r="AS105" i="4"/>
  <c r="AD105" i="4"/>
  <c r="AB105" i="4"/>
  <c r="W105" i="4"/>
  <c r="E105" i="4"/>
  <c r="C105" i="4"/>
  <c r="CX104" i="4"/>
  <c r="BL104" i="4"/>
  <c r="AS104" i="4"/>
  <c r="AD104" i="4"/>
  <c r="AB104" i="4"/>
  <c r="W104" i="4"/>
  <c r="E104" i="4"/>
  <c r="C104" i="4"/>
  <c r="CX103" i="4"/>
  <c r="BL103" i="4"/>
  <c r="AS103" i="4"/>
  <c r="AD103" i="4"/>
  <c r="AB103" i="4"/>
  <c r="W103" i="4"/>
  <c r="E103" i="4"/>
  <c r="C103" i="4"/>
  <c r="CX102" i="4"/>
  <c r="BL102" i="4"/>
  <c r="AS102" i="4"/>
  <c r="AD102" i="4"/>
  <c r="AB102" i="4"/>
  <c r="W102" i="4"/>
  <c r="E102" i="4"/>
  <c r="C102" i="4"/>
  <c r="CX101" i="4"/>
  <c r="BL101" i="4"/>
  <c r="AS101" i="4"/>
  <c r="AD101" i="4"/>
  <c r="AB101" i="4"/>
  <c r="W101" i="4"/>
  <c r="E101" i="4"/>
  <c r="C101" i="4"/>
  <c r="CX100" i="4"/>
  <c r="BL100" i="4"/>
  <c r="AS100" i="4"/>
  <c r="AD100" i="4"/>
  <c r="AB100" i="4"/>
  <c r="W100" i="4"/>
  <c r="E100" i="4"/>
  <c r="C100" i="4"/>
  <c r="CX99" i="4"/>
  <c r="BL99" i="4"/>
  <c r="AS99" i="4"/>
  <c r="AD99" i="4"/>
  <c r="AB99" i="4"/>
  <c r="W99" i="4"/>
  <c r="E99" i="4"/>
  <c r="C99" i="4"/>
  <c r="CX98" i="4"/>
  <c r="BL98" i="4"/>
  <c r="AS98" i="4"/>
  <c r="AD98" i="4"/>
  <c r="AB98" i="4"/>
  <c r="W98" i="4"/>
  <c r="E98" i="4"/>
  <c r="C98" i="4"/>
  <c r="CX97" i="4"/>
  <c r="BL97" i="4"/>
  <c r="AS97" i="4"/>
  <c r="AD97" i="4"/>
  <c r="AB97" i="4"/>
  <c r="W97" i="4"/>
  <c r="E97" i="4"/>
  <c r="C97" i="4"/>
  <c r="CX96" i="4"/>
  <c r="BL96" i="4"/>
  <c r="AS96" i="4"/>
  <c r="AD96" i="4"/>
  <c r="AB96" i="4"/>
  <c r="W96" i="4"/>
  <c r="E96" i="4"/>
  <c r="C96" i="4"/>
  <c r="CX95" i="4"/>
  <c r="BL95" i="4"/>
  <c r="AS95" i="4"/>
  <c r="AD95" i="4"/>
  <c r="AB95" i="4"/>
  <c r="W95" i="4"/>
  <c r="E95" i="4"/>
  <c r="C95" i="4"/>
  <c r="CX94" i="4"/>
  <c r="BL94" i="4"/>
  <c r="AS94" i="4"/>
  <c r="AD94" i="4"/>
  <c r="AB94" i="4"/>
  <c r="W94" i="4"/>
  <c r="E94" i="4"/>
  <c r="C94" i="4"/>
  <c r="CX93" i="4"/>
  <c r="BL93" i="4"/>
  <c r="AS93" i="4"/>
  <c r="AD93" i="4"/>
  <c r="AB93" i="4"/>
  <c r="W93" i="4"/>
  <c r="E93" i="4"/>
  <c r="C93" i="4"/>
  <c r="CX92" i="4"/>
  <c r="BL92" i="4"/>
  <c r="AS92" i="4"/>
  <c r="AD92" i="4"/>
  <c r="AB92" i="4"/>
  <c r="W92" i="4"/>
  <c r="E92" i="4"/>
  <c r="C92" i="4"/>
  <c r="AD91" i="4"/>
  <c r="AB91" i="4"/>
  <c r="W91" i="4"/>
  <c r="E91" i="4"/>
  <c r="C91" i="4"/>
  <c r="CX90" i="4"/>
  <c r="BL90" i="4"/>
  <c r="AS90" i="4"/>
  <c r="AD90" i="4"/>
  <c r="AB90" i="4"/>
  <c r="W90" i="4"/>
  <c r="E90" i="4"/>
  <c r="C90" i="4"/>
  <c r="CX89" i="4"/>
  <c r="BL89" i="4"/>
  <c r="AS89" i="4"/>
  <c r="AD89" i="4"/>
  <c r="AB89" i="4"/>
  <c r="W89" i="4"/>
  <c r="E89" i="4"/>
  <c r="C89" i="4"/>
  <c r="CX88" i="4"/>
  <c r="BL88" i="4"/>
  <c r="AS88" i="4"/>
  <c r="AD88" i="4"/>
  <c r="AB88" i="4"/>
  <c r="W88" i="4"/>
  <c r="E88" i="4"/>
  <c r="C88" i="4"/>
  <c r="CX87" i="4"/>
  <c r="BL87" i="4"/>
  <c r="AS87" i="4"/>
  <c r="AD87" i="4"/>
  <c r="AB87" i="4"/>
  <c r="W87" i="4"/>
  <c r="E87" i="4"/>
  <c r="C87" i="4"/>
  <c r="CX86" i="4"/>
  <c r="BL86" i="4"/>
  <c r="AS86" i="4"/>
  <c r="AD86" i="4"/>
  <c r="AB86" i="4"/>
  <c r="W86" i="4"/>
  <c r="E86" i="4"/>
  <c r="C86" i="4"/>
  <c r="CX85" i="4"/>
  <c r="BL85" i="4"/>
  <c r="AS85" i="4"/>
  <c r="AD85" i="4"/>
  <c r="AB85" i="4"/>
  <c r="W85" i="4"/>
  <c r="E85" i="4"/>
  <c r="C85" i="4"/>
  <c r="CX84" i="4"/>
  <c r="BL84" i="4"/>
  <c r="AS84" i="4"/>
  <c r="AD84" i="4"/>
  <c r="AB84" i="4"/>
  <c r="W84" i="4"/>
  <c r="E84" i="4"/>
  <c r="C84" i="4"/>
  <c r="CX83" i="4"/>
  <c r="BL83" i="4"/>
  <c r="AS83" i="4"/>
  <c r="AD83" i="4"/>
  <c r="AB83" i="4"/>
  <c r="W83" i="4"/>
  <c r="E83" i="4"/>
  <c r="C83" i="4"/>
  <c r="CX82" i="4"/>
  <c r="BL82" i="4"/>
  <c r="AS82" i="4"/>
  <c r="AD82" i="4"/>
  <c r="AB82" i="4"/>
  <c r="W82" i="4"/>
  <c r="E82" i="4"/>
  <c r="C82" i="4"/>
  <c r="CX81" i="4"/>
  <c r="BL81" i="4"/>
  <c r="AS81" i="4"/>
  <c r="AD81" i="4"/>
  <c r="AB81" i="4"/>
  <c r="W81" i="4"/>
  <c r="E81" i="4"/>
  <c r="C81" i="4"/>
  <c r="CX80" i="4"/>
  <c r="BL80" i="4"/>
  <c r="AS80" i="4"/>
  <c r="AD80" i="4"/>
  <c r="AB80" i="4"/>
  <c r="W80" i="4"/>
  <c r="E80" i="4"/>
  <c r="C80" i="4"/>
  <c r="AD79" i="4"/>
  <c r="AB79" i="4"/>
  <c r="W79" i="4"/>
  <c r="E79" i="4"/>
  <c r="C79" i="4"/>
  <c r="CX78" i="4"/>
  <c r="BL78" i="4"/>
  <c r="AS78" i="4"/>
  <c r="AD78" i="4"/>
  <c r="AB78" i="4"/>
  <c r="W78" i="4"/>
  <c r="E78" i="4"/>
  <c r="C78" i="4"/>
  <c r="CX77" i="4"/>
  <c r="BL77" i="4"/>
  <c r="AS77" i="4"/>
  <c r="AD77" i="4"/>
  <c r="AB77" i="4"/>
  <c r="W77" i="4"/>
  <c r="E77" i="4"/>
  <c r="C77" i="4"/>
  <c r="CX76" i="4"/>
  <c r="BL76" i="4"/>
  <c r="AS76" i="4"/>
  <c r="AD76" i="4"/>
  <c r="AB76" i="4"/>
  <c r="W76" i="4"/>
  <c r="E76" i="4"/>
  <c r="C76" i="4"/>
  <c r="CX75" i="4"/>
  <c r="BL75" i="4"/>
  <c r="AS75" i="4"/>
  <c r="AD75" i="4"/>
  <c r="AB75" i="4"/>
  <c r="W75" i="4"/>
  <c r="E75" i="4"/>
  <c r="C75" i="4"/>
  <c r="CX74" i="4"/>
  <c r="BL74" i="4"/>
  <c r="AS74" i="4"/>
  <c r="AD74" i="4"/>
  <c r="AB74" i="4"/>
  <c r="W74" i="4"/>
  <c r="E74" i="4"/>
  <c r="C74" i="4"/>
  <c r="CX73" i="4"/>
  <c r="BL73" i="4"/>
  <c r="AS73" i="4"/>
  <c r="AD73" i="4"/>
  <c r="AB73" i="4"/>
  <c r="W73" i="4"/>
  <c r="E73" i="4"/>
  <c r="C73" i="4"/>
  <c r="CX72" i="4"/>
  <c r="BL72" i="4"/>
  <c r="AS72" i="4"/>
  <c r="AD72" i="4"/>
  <c r="AB72" i="4"/>
  <c r="W72" i="4"/>
  <c r="E72" i="4"/>
  <c r="C72" i="4"/>
  <c r="CX71" i="4"/>
  <c r="BL71" i="4"/>
  <c r="AS71" i="4"/>
  <c r="AD71" i="4"/>
  <c r="AB71" i="4"/>
  <c r="W71" i="4"/>
  <c r="E71" i="4"/>
  <c r="C71" i="4"/>
  <c r="AD70" i="4"/>
  <c r="AB70" i="4"/>
  <c r="W70" i="4"/>
  <c r="E70" i="4"/>
  <c r="C70" i="4"/>
  <c r="AD69" i="4"/>
  <c r="AB69" i="4"/>
  <c r="W69" i="4"/>
  <c r="E69" i="4"/>
  <c r="C69" i="4"/>
  <c r="CX68" i="4"/>
  <c r="BL68" i="4"/>
  <c r="AS68" i="4"/>
  <c r="AD68" i="4"/>
  <c r="AB68" i="4"/>
  <c r="W68" i="4"/>
  <c r="E68" i="4"/>
  <c r="C68" i="4"/>
  <c r="CX67" i="4"/>
  <c r="BL67" i="4"/>
  <c r="AS67" i="4"/>
  <c r="AD67" i="4"/>
  <c r="AB67" i="4"/>
  <c r="W67" i="4"/>
  <c r="E67" i="4"/>
  <c r="C67" i="4"/>
  <c r="CX66" i="4"/>
  <c r="BL66" i="4"/>
  <c r="AS66" i="4"/>
  <c r="AD66" i="4"/>
  <c r="AB66" i="4"/>
  <c r="W66" i="4"/>
  <c r="E66" i="4"/>
  <c r="C66" i="4"/>
  <c r="CX65" i="4"/>
  <c r="BL65" i="4"/>
  <c r="AS65" i="4"/>
  <c r="AD65" i="4"/>
  <c r="AB65" i="4"/>
  <c r="W65" i="4"/>
  <c r="E65" i="4"/>
  <c r="C65" i="4"/>
  <c r="CX64" i="4"/>
  <c r="BL64" i="4"/>
  <c r="AS64" i="4"/>
  <c r="AD64" i="4"/>
  <c r="AB64" i="4"/>
  <c r="W64" i="4"/>
  <c r="E64" i="4"/>
  <c r="C64" i="4"/>
  <c r="AD63" i="4"/>
  <c r="W63" i="4"/>
  <c r="E63" i="4"/>
  <c r="C63" i="4"/>
  <c r="AB63" i="4" s="1"/>
  <c r="CX62" i="4"/>
  <c r="BL62" i="4"/>
  <c r="AS62" i="4"/>
  <c r="AD62" i="4"/>
  <c r="W62" i="4"/>
  <c r="E62" i="4"/>
  <c r="C62" i="4"/>
  <c r="AB62" i="4" s="1"/>
  <c r="CX61" i="4"/>
  <c r="BL61" i="4"/>
  <c r="AS61" i="4"/>
  <c r="AD61" i="4"/>
  <c r="W61" i="4"/>
  <c r="E61" i="4"/>
  <c r="C61" i="4"/>
  <c r="AB61" i="4" s="1"/>
  <c r="CX60" i="4"/>
  <c r="BL60" i="4"/>
  <c r="AS60" i="4"/>
  <c r="AD60" i="4"/>
  <c r="W60" i="4"/>
  <c r="E60" i="4"/>
  <c r="C60" i="4"/>
  <c r="AB60" i="4" s="1"/>
  <c r="CX59" i="4"/>
  <c r="BL59" i="4"/>
  <c r="AS59" i="4"/>
  <c r="AD59" i="4"/>
  <c r="W59" i="4"/>
  <c r="E59" i="4"/>
  <c r="C59" i="4"/>
  <c r="AB59" i="4" s="1"/>
  <c r="CX58" i="4"/>
  <c r="BL58" i="4"/>
  <c r="AS58" i="4"/>
  <c r="AD58" i="4"/>
  <c r="W58" i="4"/>
  <c r="E58" i="4"/>
  <c r="C58" i="4"/>
  <c r="AB58" i="4" s="1"/>
  <c r="CX57" i="4"/>
  <c r="BL57" i="4"/>
  <c r="AS57" i="4"/>
  <c r="AD57" i="4"/>
  <c r="W57" i="4"/>
  <c r="E57" i="4"/>
  <c r="C57" i="4"/>
  <c r="AB57" i="4" s="1"/>
  <c r="AD56" i="4"/>
  <c r="AB56" i="4"/>
  <c r="W56" i="4"/>
  <c r="E56" i="4"/>
  <c r="C56" i="4"/>
  <c r="CX55" i="4"/>
  <c r="BL55" i="4"/>
  <c r="AS55" i="4"/>
  <c r="AD55" i="4"/>
  <c r="AB55" i="4"/>
  <c r="W55" i="4"/>
  <c r="E55" i="4"/>
  <c r="C55" i="4"/>
  <c r="AD54" i="4"/>
  <c r="W54" i="4"/>
  <c r="E54" i="4"/>
  <c r="C54" i="4"/>
  <c r="AB54" i="4" s="1"/>
  <c r="CX53" i="4"/>
  <c r="BL53" i="4"/>
  <c r="AS53" i="4"/>
  <c r="AD53" i="4"/>
  <c r="W53" i="4"/>
  <c r="E53" i="4"/>
  <c r="C53" i="4"/>
  <c r="AB53" i="4" s="1"/>
  <c r="CX52" i="4"/>
  <c r="BL52" i="4"/>
  <c r="AS52" i="4"/>
  <c r="AD52" i="4"/>
  <c r="W52" i="4"/>
  <c r="E52" i="4"/>
  <c r="C52" i="4"/>
  <c r="AB52" i="4" s="1"/>
  <c r="CX51" i="4"/>
  <c r="BL51" i="4"/>
  <c r="AS51" i="4"/>
  <c r="AD51" i="4"/>
  <c r="W51" i="4"/>
  <c r="E51" i="4"/>
  <c r="C51" i="4"/>
  <c r="AB51" i="4" s="1"/>
  <c r="CX50" i="4"/>
  <c r="BL50" i="4"/>
  <c r="AS50" i="4"/>
  <c r="AD50" i="4"/>
  <c r="W50" i="4"/>
  <c r="E50" i="4"/>
  <c r="C50" i="4"/>
  <c r="AB50" i="4" s="1"/>
  <c r="CX49" i="4"/>
  <c r="BL49" i="4"/>
  <c r="AS49" i="4"/>
  <c r="AD49" i="4"/>
  <c r="W49" i="4"/>
  <c r="E49" i="4"/>
  <c r="C49" i="4"/>
  <c r="AB49" i="4" s="1"/>
  <c r="CX48" i="4"/>
  <c r="BL48" i="4"/>
  <c r="AS48" i="4"/>
  <c r="AD48" i="4"/>
  <c r="W48" i="4"/>
  <c r="E48" i="4"/>
  <c r="C48" i="4"/>
  <c r="AB48" i="4" s="1"/>
  <c r="CX47" i="4"/>
  <c r="BL47" i="4"/>
  <c r="AS47" i="4"/>
  <c r="AD47" i="4"/>
  <c r="W47" i="4"/>
  <c r="E47" i="4"/>
  <c r="C47" i="4"/>
  <c r="AB47" i="4" s="1"/>
  <c r="CX46" i="4"/>
  <c r="BL46" i="4"/>
  <c r="AS46" i="4"/>
  <c r="AD46" i="4"/>
  <c r="W46" i="4"/>
  <c r="E46" i="4"/>
  <c r="C46" i="4"/>
  <c r="AB46" i="4" s="1"/>
  <c r="CX45" i="4"/>
  <c r="BL45" i="4"/>
  <c r="AS45" i="4"/>
  <c r="AD45" i="4"/>
  <c r="W45" i="4"/>
  <c r="E45" i="4"/>
  <c r="C45" i="4"/>
  <c r="AB45" i="4" s="1"/>
  <c r="CX44" i="4"/>
  <c r="BL44" i="4"/>
  <c r="AS44" i="4"/>
  <c r="AD44" i="4"/>
  <c r="W44" i="4"/>
  <c r="E44" i="4"/>
  <c r="C44" i="4"/>
  <c r="AB44" i="4" s="1"/>
  <c r="AD43" i="4"/>
  <c r="AB43" i="4"/>
  <c r="W43" i="4"/>
  <c r="E43" i="4"/>
  <c r="C43" i="4"/>
  <c r="CX42" i="4"/>
  <c r="BL42" i="4"/>
  <c r="AS42" i="4"/>
  <c r="AD42" i="4"/>
  <c r="AB42" i="4"/>
  <c r="W42" i="4"/>
  <c r="E42" i="4"/>
  <c r="C42" i="4"/>
  <c r="CX41" i="4"/>
  <c r="BL41" i="4"/>
  <c r="AS41" i="4"/>
  <c r="AD41" i="4"/>
  <c r="AB41" i="4"/>
  <c r="W41" i="4"/>
  <c r="E41" i="4"/>
  <c r="C41" i="4"/>
  <c r="CX40" i="4"/>
  <c r="BL40" i="4"/>
  <c r="AS40" i="4"/>
  <c r="AD40" i="4"/>
  <c r="AB40" i="4"/>
  <c r="W40" i="4"/>
  <c r="E40" i="4"/>
  <c r="C40" i="4"/>
  <c r="CX39" i="4"/>
  <c r="BL39" i="4"/>
  <c r="AS39" i="4"/>
  <c r="AD39" i="4"/>
  <c r="AB39" i="4"/>
  <c r="W39" i="4"/>
  <c r="E39" i="4"/>
  <c r="C39" i="4"/>
  <c r="CX38" i="4"/>
  <c r="BL38" i="4"/>
  <c r="AS38" i="4"/>
  <c r="AD38" i="4"/>
  <c r="AB38" i="4"/>
  <c r="W38" i="4"/>
  <c r="E38" i="4"/>
  <c r="C38" i="4"/>
  <c r="CX37" i="4"/>
  <c r="BL37" i="4"/>
  <c r="AS37" i="4"/>
  <c r="AD37" i="4"/>
  <c r="AB37" i="4"/>
  <c r="W37" i="4"/>
  <c r="E37" i="4"/>
  <c r="C37" i="4"/>
  <c r="AD36" i="4"/>
  <c r="AB36" i="4"/>
  <c r="W36" i="4"/>
  <c r="E36" i="4"/>
  <c r="C36" i="4"/>
  <c r="CX35" i="4"/>
  <c r="BL35" i="4"/>
  <c r="AS35" i="4"/>
  <c r="AD35" i="4"/>
  <c r="AB35" i="4"/>
  <c r="W35" i="4"/>
  <c r="E35" i="4"/>
  <c r="C35" i="4"/>
  <c r="CX34" i="4"/>
  <c r="BL34" i="4"/>
  <c r="AS34" i="4"/>
  <c r="AD34" i="4"/>
  <c r="AB34" i="4"/>
  <c r="W34" i="4"/>
  <c r="E34" i="4"/>
  <c r="C34" i="4"/>
  <c r="CX33" i="4"/>
  <c r="BL33" i="4"/>
  <c r="AS33" i="4"/>
  <c r="AD33" i="4"/>
  <c r="AB33" i="4"/>
  <c r="W33" i="4"/>
  <c r="E33" i="4"/>
  <c r="C33" i="4"/>
  <c r="CX32" i="4"/>
  <c r="BL32" i="4"/>
  <c r="AS32" i="4"/>
  <c r="AD32" i="4"/>
  <c r="AB32" i="4"/>
  <c r="W32" i="4"/>
  <c r="E32" i="4"/>
  <c r="C32" i="4"/>
  <c r="CX31" i="4"/>
  <c r="BL31" i="4"/>
  <c r="AS31" i="4"/>
  <c r="AD31" i="4"/>
  <c r="AB31" i="4"/>
  <c r="W31" i="4"/>
  <c r="E31" i="4"/>
  <c r="C31" i="4"/>
  <c r="AD30" i="4"/>
  <c r="AB30" i="4"/>
  <c r="W30" i="4"/>
  <c r="E30" i="4"/>
  <c r="C30" i="4"/>
  <c r="CX29" i="4"/>
  <c r="BL29" i="4"/>
  <c r="AS29" i="4"/>
  <c r="AD29" i="4"/>
  <c r="AB29" i="4"/>
  <c r="W29" i="4"/>
  <c r="E29" i="4"/>
  <c r="C29" i="4"/>
  <c r="CX28" i="4"/>
  <c r="BL28" i="4"/>
  <c r="AS28" i="4"/>
  <c r="AD28" i="4"/>
  <c r="AB28" i="4"/>
  <c r="W28" i="4"/>
  <c r="E28" i="4"/>
  <c r="C28" i="4"/>
  <c r="CX27" i="4"/>
  <c r="BL27" i="4"/>
  <c r="AS27" i="4"/>
  <c r="AD27" i="4"/>
  <c r="AB27" i="4"/>
  <c r="W27" i="4"/>
  <c r="E27" i="4"/>
  <c r="C27" i="4"/>
  <c r="AD26" i="4"/>
  <c r="AB26" i="4"/>
  <c r="W26" i="4"/>
  <c r="E26" i="4"/>
  <c r="C26" i="4"/>
  <c r="CX25" i="4"/>
  <c r="BL25" i="4"/>
  <c r="AS25" i="4"/>
  <c r="AD25" i="4"/>
  <c r="AB25" i="4"/>
  <c r="W25" i="4"/>
  <c r="E25" i="4"/>
  <c r="C25" i="4"/>
  <c r="CX24" i="4"/>
  <c r="BL24" i="4"/>
  <c r="AS24" i="4"/>
  <c r="AD24" i="4"/>
  <c r="AB24" i="4"/>
  <c r="W24" i="4"/>
  <c r="E24" i="4"/>
  <c r="C24" i="4"/>
  <c r="CX23" i="4"/>
  <c r="BL23" i="4"/>
  <c r="AS23" i="4"/>
  <c r="AD23" i="4"/>
  <c r="AB23" i="4"/>
  <c r="W23" i="4"/>
  <c r="E23" i="4"/>
  <c r="C23" i="4"/>
  <c r="CX22" i="4"/>
  <c r="BL22" i="4"/>
  <c r="AS22" i="4"/>
  <c r="AD22" i="4"/>
  <c r="AB22" i="4"/>
  <c r="W22" i="4"/>
  <c r="E22" i="4"/>
  <c r="C22" i="4"/>
  <c r="CX21" i="4"/>
  <c r="BL21" i="4"/>
  <c r="AS21" i="4"/>
  <c r="AD21" i="4"/>
  <c r="AB21" i="4"/>
  <c r="W21" i="4"/>
  <c r="E21" i="4"/>
  <c r="C21" i="4"/>
  <c r="CX20" i="4"/>
  <c r="BL20" i="4"/>
  <c r="AS20" i="4"/>
  <c r="AD20" i="4"/>
  <c r="AB20" i="4"/>
  <c r="W20" i="4"/>
  <c r="E20" i="4"/>
  <c r="C20" i="4"/>
  <c r="CX19" i="4"/>
  <c r="BL19" i="4"/>
  <c r="AS19" i="4"/>
  <c r="AD19" i="4"/>
  <c r="AB19" i="4"/>
  <c r="W19" i="4"/>
  <c r="E19" i="4"/>
  <c r="C19" i="4"/>
  <c r="CX18" i="4"/>
  <c r="BL18" i="4"/>
  <c r="AS18" i="4"/>
  <c r="AD18" i="4"/>
  <c r="AB18" i="4"/>
  <c r="W18" i="4"/>
  <c r="E18" i="4"/>
  <c r="C18" i="4"/>
  <c r="CX17" i="4"/>
  <c r="BL17" i="4"/>
  <c r="AS17" i="4"/>
  <c r="AD17" i="4"/>
  <c r="AB17" i="4"/>
  <c r="W17" i="4"/>
  <c r="E17" i="4"/>
  <c r="C17" i="4"/>
  <c r="CX16" i="4"/>
  <c r="BL16" i="4"/>
  <c r="AS16" i="4"/>
  <c r="AD16" i="4"/>
  <c r="AB16" i="4"/>
  <c r="W16" i="4"/>
  <c r="E16" i="4"/>
  <c r="C16" i="4"/>
  <c r="CX15" i="4"/>
  <c r="BL15" i="4"/>
  <c r="AS15" i="4"/>
  <c r="AD15" i="4"/>
  <c r="AB15" i="4"/>
  <c r="W15" i="4"/>
  <c r="E15" i="4"/>
  <c r="C15" i="4"/>
  <c r="CX14" i="4"/>
  <c r="BL14" i="4"/>
  <c r="AS14" i="4"/>
  <c r="AD14" i="4"/>
  <c r="AB14" i="4"/>
  <c r="W14" i="4"/>
  <c r="E14" i="4"/>
  <c r="C14" i="4"/>
  <c r="CX13" i="4"/>
  <c r="BL13" i="4"/>
  <c r="AS13" i="4"/>
  <c r="AD13" i="4"/>
  <c r="AB13" i="4"/>
  <c r="W13" i="4"/>
  <c r="E13" i="4"/>
  <c r="C13" i="4"/>
  <c r="CX12" i="4"/>
  <c r="BL12" i="4"/>
  <c r="AS12" i="4"/>
  <c r="AD12" i="4"/>
  <c r="AB12" i="4"/>
  <c r="W12" i="4"/>
  <c r="E12" i="4"/>
  <c r="C12" i="4"/>
  <c r="CX11" i="4"/>
  <c r="BL11" i="4"/>
  <c r="AS11" i="4"/>
  <c r="AD11" i="4"/>
  <c r="AB11" i="4"/>
  <c r="W11" i="4"/>
  <c r="E11" i="4"/>
  <c r="C11" i="4"/>
  <c r="CX10" i="4"/>
  <c r="BL10" i="4"/>
  <c r="AS10" i="4"/>
  <c r="AD10" i="4"/>
  <c r="AB10" i="4"/>
  <c r="W10" i="4"/>
  <c r="E10" i="4"/>
  <c r="C10" i="4"/>
  <c r="CX9" i="4"/>
  <c r="BL9" i="4"/>
  <c r="AS9" i="4"/>
  <c r="AD9" i="4"/>
  <c r="AB9" i="4"/>
  <c r="W9" i="4"/>
  <c r="E9" i="4"/>
  <c r="C9" i="4"/>
  <c r="CX8" i="4"/>
  <c r="BL8" i="4"/>
  <c r="AS8" i="4"/>
  <c r="AD8" i="4"/>
  <c r="AB8" i="4"/>
  <c r="W8" i="4"/>
  <c r="E8" i="4"/>
  <c r="C8" i="4"/>
  <c r="CX7" i="4"/>
  <c r="BL7" i="4"/>
  <c r="AS7" i="4"/>
  <c r="AD7" i="4"/>
  <c r="AB7" i="4"/>
  <c r="W7" i="4"/>
  <c r="E7" i="4"/>
  <c r="C7" i="4"/>
  <c r="CX6" i="4"/>
  <c r="BL6" i="4"/>
  <c r="AS6" i="4"/>
  <c r="AD6" i="4"/>
  <c r="AB6" i="4"/>
  <c r="W6" i="4"/>
  <c r="E6" i="4"/>
  <c r="C6" i="4"/>
  <c r="CX5" i="4"/>
  <c r="BL5" i="4"/>
  <c r="AS5" i="4"/>
  <c r="AD5" i="4"/>
  <c r="AB5" i="4"/>
  <c r="W5" i="4"/>
  <c r="E5" i="4"/>
  <c r="C5" i="4"/>
  <c r="CX4" i="4"/>
  <c r="BL4" i="4"/>
  <c r="AS4" i="4"/>
  <c r="AD4" i="4"/>
  <c r="AB4" i="4"/>
  <c r="W4" i="4"/>
  <c r="E4" i="4"/>
  <c r="C4" i="4"/>
  <c r="AD3" i="4"/>
  <c r="AB3" i="4"/>
  <c r="W3" i="4"/>
  <c r="E3" i="4"/>
  <c r="C3" i="4"/>
  <c r="L57" i="2"/>
  <c r="L70" i="1"/>
  <c r="L71" i="1"/>
  <c r="L109" i="1"/>
  <c r="L89" i="1"/>
  <c r="J12" i="2"/>
  <c r="J11" i="2"/>
  <c r="Q228" i="1"/>
  <c r="Q227" i="1"/>
  <c r="N227" i="1"/>
  <c r="Q226" i="1"/>
  <c r="K226" i="1"/>
  <c r="H226" i="1"/>
  <c r="N221" i="1"/>
  <c r="N220" i="1"/>
  <c r="N219" i="1"/>
  <c r="N218" i="1"/>
  <c r="N207" i="1"/>
  <c r="N208" i="1" s="1"/>
  <c r="L101" i="1" s="1"/>
  <c r="N202" i="1"/>
  <c r="N198" i="1"/>
  <c r="Q193" i="1"/>
  <c r="Q192" i="1"/>
  <c r="Q191" i="1"/>
  <c r="Q188" i="1"/>
  <c r="Q187" i="1"/>
  <c r="Q185" i="1"/>
  <c r="Q184" i="1"/>
  <c r="I184" i="1"/>
  <c r="Q183" i="1"/>
  <c r="Q182" i="1"/>
  <c r="Q181" i="1"/>
  <c r="Q180" i="1" s="1"/>
  <c r="I180" i="1"/>
  <c r="Q179" i="1"/>
  <c r="Q178" i="1"/>
  <c r="Q177" i="1"/>
  <c r="Q176" i="1"/>
  <c r="Q175" i="1"/>
  <c r="I175" i="1"/>
  <c r="Q174" i="1"/>
  <c r="Q172" i="1"/>
  <c r="Q171" i="1"/>
  <c r="Q170" i="1"/>
  <c r="Q169" i="1"/>
  <c r="Q167" i="1"/>
  <c r="Q164" i="1"/>
  <c r="Q163" i="1"/>
  <c r="Q162" i="1"/>
  <c r="Q158" i="1"/>
  <c r="Q154" i="1"/>
  <c r="Q153" i="1"/>
  <c r="Q152" i="1"/>
  <c r="Q148" i="1"/>
  <c r="Q145" i="1"/>
  <c r="Q144" i="1"/>
  <c r="Q143" i="1" s="1"/>
  <c r="I143" i="1"/>
  <c r="Q142" i="1"/>
  <c r="L76" i="1"/>
  <c r="L73" i="1"/>
  <c r="L69" i="1"/>
  <c r="L65" i="1"/>
  <c r="L62" i="1"/>
  <c r="G49" i="1"/>
  <c r="F49" i="1"/>
  <c r="E49" i="1"/>
  <c r="G48" i="1"/>
  <c r="H48" i="1" s="1"/>
  <c r="F48" i="1"/>
  <c r="M41" i="1"/>
  <c r="H41" i="1"/>
  <c r="S41" i="1"/>
  <c r="Q41" i="1"/>
  <c r="P41" i="1"/>
  <c r="O41" i="1"/>
  <c r="N41" i="1"/>
  <c r="L41" i="1"/>
  <c r="K41" i="1"/>
  <c r="J41" i="1"/>
  <c r="I41" i="1"/>
  <c r="F34" i="1"/>
  <c r="E34" i="1"/>
  <c r="Q34" i="1"/>
  <c r="I34" i="1"/>
  <c r="H34" i="1"/>
  <c r="S32" i="1"/>
  <c r="R32" i="1"/>
  <c r="Q32" i="1"/>
  <c r="P32" i="1"/>
  <c r="O32" i="1"/>
  <c r="N32" i="1"/>
  <c r="M32" i="1"/>
  <c r="L32" i="1"/>
  <c r="K32" i="1"/>
  <c r="J32" i="1"/>
  <c r="I32" i="1"/>
  <c r="H32" i="1"/>
  <c r="G32" i="1"/>
  <c r="F32" i="1"/>
  <c r="E32" i="1"/>
  <c r="E30" i="1"/>
  <c r="R29" i="1"/>
  <c r="R30" i="1" s="1"/>
  <c r="Q29" i="1"/>
  <c r="Q30" i="1" s="1"/>
  <c r="Q37" i="1" s="1"/>
  <c r="L29" i="1"/>
  <c r="L30" i="1" s="1"/>
  <c r="J29" i="1"/>
  <c r="J30" i="1" s="1"/>
  <c r="I29" i="1"/>
  <c r="I30" i="1" s="1"/>
  <c r="I37" i="1" s="1"/>
  <c r="I38" i="1" s="1"/>
  <c r="H29" i="1"/>
  <c r="H30" i="1" s="1"/>
  <c r="G29" i="1"/>
  <c r="G30" i="1" s="1"/>
  <c r="E29" i="1"/>
  <c r="O29" i="1" s="1"/>
  <c r="O30" i="1" s="1"/>
  <c r="L20" i="1"/>
  <c r="L16" i="1"/>
  <c r="L15" i="1"/>
  <c r="L11" i="1"/>
  <c r="L12" i="1" s="1"/>
  <c r="S34" i="1" l="1"/>
  <c r="L34" i="1"/>
  <c r="K34" i="1"/>
  <c r="J33" i="2"/>
  <c r="R34" i="1"/>
  <c r="L92" i="1"/>
  <c r="G87" i="2"/>
  <c r="I86" i="2" s="1"/>
  <c r="J29" i="2"/>
  <c r="P34" i="1"/>
  <c r="I173" i="1"/>
  <c r="Q173" i="1" s="1"/>
  <c r="J47" i="2"/>
  <c r="J45" i="2" s="1"/>
  <c r="N232" i="1"/>
  <c r="L58" i="1"/>
  <c r="L37" i="1"/>
  <c r="L38" i="1" s="1"/>
  <c r="I57" i="2"/>
  <c r="M86" i="2"/>
  <c r="I186" i="1"/>
  <c r="K87" i="2"/>
  <c r="M82" i="2" s="1"/>
  <c r="G95" i="2"/>
  <c r="I93" i="2" s="1"/>
  <c r="L81" i="1"/>
  <c r="L79" i="1" s="1"/>
  <c r="M84" i="2"/>
  <c r="I190" i="1"/>
  <c r="Q38" i="1"/>
  <c r="Q39" i="1" s="1"/>
  <c r="F37" i="1"/>
  <c r="H37" i="1"/>
  <c r="L102" i="1"/>
  <c r="M34" i="1"/>
  <c r="Q150" i="1"/>
  <c r="Q149" i="1" s="1"/>
  <c r="N34" i="1"/>
  <c r="J37" i="1"/>
  <c r="J38" i="1" s="1"/>
  <c r="R37" i="1"/>
  <c r="R38" i="1" s="1"/>
  <c r="Q151" i="1"/>
  <c r="N209" i="1"/>
  <c r="N211" i="1" s="1"/>
  <c r="I165" i="1" s="1"/>
  <c r="L90" i="1"/>
  <c r="L88" i="1" s="1"/>
  <c r="L85" i="1" s="1"/>
  <c r="J26" i="2"/>
  <c r="O37" i="1"/>
  <c r="O38" i="1" s="1"/>
  <c r="I146" i="1"/>
  <c r="L18" i="1"/>
  <c r="M29" i="1"/>
  <c r="M30" i="1" s="1"/>
  <c r="M37" i="1" s="1"/>
  <c r="M38" i="1" s="1"/>
  <c r="P37" i="1"/>
  <c r="P38" i="1" s="1"/>
  <c r="Q147" i="1"/>
  <c r="Q146" i="1" s="1"/>
  <c r="M101" i="2"/>
  <c r="O34" i="1"/>
  <c r="E37" i="1"/>
  <c r="G37" i="1"/>
  <c r="R41" i="1"/>
  <c r="H49" i="1"/>
  <c r="I48" i="1"/>
  <c r="S29" i="1"/>
  <c r="S30" i="1" s="1"/>
  <c r="S37" i="1" s="1"/>
  <c r="K29" i="1"/>
  <c r="K30" i="1" s="1"/>
  <c r="K37" i="1" s="1"/>
  <c r="N29" i="1"/>
  <c r="N30" i="1" s="1"/>
  <c r="N37" i="1" s="1"/>
  <c r="F29" i="1"/>
  <c r="F30" i="1" s="1"/>
  <c r="P29" i="1"/>
  <c r="P30" i="1" s="1"/>
  <c r="G34" i="1"/>
  <c r="J34" i="1"/>
  <c r="I149" i="1"/>
  <c r="N231" i="1"/>
  <c r="L61" i="2"/>
  <c r="L107" i="1" s="1"/>
  <c r="K117" i="2"/>
  <c r="M105" i="2" s="1"/>
  <c r="M114" i="2"/>
  <c r="M124" i="2"/>
  <c r="J38" i="2"/>
  <c r="K95" i="2"/>
  <c r="M92" i="2" s="1"/>
  <c r="M99" i="2"/>
  <c r="M102" i="2"/>
  <c r="K126" i="2"/>
  <c r="M121" i="2" s="1"/>
  <c r="M106" i="2"/>
  <c r="L66" i="2"/>
  <c r="C26" i="3" s="1"/>
  <c r="I56" i="2"/>
  <c r="M107" i="2"/>
  <c r="M110" i="2"/>
  <c r="G117" i="2"/>
  <c r="I103" i="2" s="1"/>
  <c r="I94" i="2" l="1"/>
  <c r="L71" i="2" s="1"/>
  <c r="I83" i="2"/>
  <c r="M85" i="2"/>
  <c r="I82" i="2"/>
  <c r="I84" i="2"/>
  <c r="I85" i="2"/>
  <c r="I87" i="2" s="1"/>
  <c r="I105" i="2"/>
  <c r="M123" i="2"/>
  <c r="I115" i="2"/>
  <c r="I107" i="2"/>
  <c r="I113" i="2"/>
  <c r="M104" i="2"/>
  <c r="M98" i="2"/>
  <c r="M112" i="2"/>
  <c r="I99" i="2"/>
  <c r="M108" i="2"/>
  <c r="M122" i="2"/>
  <c r="M116" i="2"/>
  <c r="M109" i="2"/>
  <c r="L57" i="1"/>
  <c r="L99" i="1"/>
  <c r="M113" i="2"/>
  <c r="M115" i="2"/>
  <c r="M87" i="2"/>
  <c r="M90" i="2"/>
  <c r="I92" i="2"/>
  <c r="M83" i="2"/>
  <c r="I91" i="2"/>
  <c r="M93" i="2"/>
  <c r="M94" i="2"/>
  <c r="I90" i="2"/>
  <c r="L56" i="2"/>
  <c r="M91" i="2"/>
  <c r="L68" i="1"/>
  <c r="L100" i="1" s="1"/>
  <c r="L98" i="1" s="1"/>
  <c r="S38" i="1"/>
  <c r="S39" i="1" s="1"/>
  <c r="G38" i="1"/>
  <c r="G39" i="1" s="1"/>
  <c r="F38" i="1"/>
  <c r="F39" i="1" s="1"/>
  <c r="M103" i="2"/>
  <c r="M111" i="2"/>
  <c r="L106" i="1"/>
  <c r="L105" i="1" s="1"/>
  <c r="E38" i="1"/>
  <c r="E39" i="1"/>
  <c r="I156" i="1"/>
  <c r="I104" i="2"/>
  <c r="I110" i="2"/>
  <c r="I116" i="2"/>
  <c r="I100" i="2"/>
  <c r="I106" i="2"/>
  <c r="I112" i="2"/>
  <c r="I102" i="2"/>
  <c r="I108" i="2"/>
  <c r="I114" i="2"/>
  <c r="I98" i="2"/>
  <c r="M125" i="2"/>
  <c r="M120" i="2"/>
  <c r="M126" i="2" s="1"/>
  <c r="C27" i="3"/>
  <c r="J48" i="1"/>
  <c r="I49" i="1"/>
  <c r="I157" i="1"/>
  <c r="H38" i="1"/>
  <c r="H39" i="1" s="1"/>
  <c r="I189" i="1"/>
  <c r="Q165" i="1"/>
  <c r="I111" i="2"/>
  <c r="I161" i="1"/>
  <c r="Q161" i="1" s="1"/>
  <c r="N38" i="1"/>
  <c r="I160" i="1"/>
  <c r="Q160" i="1" s="1"/>
  <c r="N39" i="1"/>
  <c r="I101" i="2"/>
  <c r="M100" i="2"/>
  <c r="I109" i="2"/>
  <c r="I159" i="1"/>
  <c r="Q159" i="1" s="1"/>
  <c r="K38" i="1"/>
  <c r="K39" i="1" s="1"/>
  <c r="C25" i="3"/>
  <c r="I95" i="2" l="1"/>
  <c r="M95" i="2"/>
  <c r="M117" i="2"/>
  <c r="M142" i="1"/>
  <c r="M194" i="1" s="1"/>
  <c r="Q157" i="1"/>
  <c r="I117" i="2"/>
  <c r="Q156" i="1"/>
  <c r="I155" i="1"/>
  <c r="J49" i="1"/>
  <c r="K48" i="1"/>
  <c r="C16" i="3"/>
  <c r="K114" i="1"/>
  <c r="I168" i="1"/>
  <c r="M143" i="1" l="1"/>
  <c r="M146" i="1" s="1"/>
  <c r="Q155" i="1"/>
  <c r="L48" i="1"/>
  <c r="K49" i="1"/>
  <c r="I166" i="1"/>
  <c r="Q168" i="1"/>
  <c r="Q166" i="1" s="1"/>
  <c r="F40" i="1"/>
  <c r="F41" i="1" s="1"/>
  <c r="G40" i="1"/>
  <c r="G41" i="1" s="1"/>
  <c r="E40" i="1"/>
  <c r="E41" i="1" s="1"/>
  <c r="M144" i="1" l="1"/>
  <c r="M145" i="1"/>
  <c r="F42" i="1"/>
  <c r="M149" i="1"/>
  <c r="M147" i="1"/>
  <c r="M148" i="1"/>
  <c r="E42" i="1"/>
  <c r="L19" i="1"/>
  <c r="C18" i="3" s="1"/>
  <c r="Q42" i="1"/>
  <c r="H42" i="1"/>
  <c r="L42" i="1"/>
  <c r="O42" i="1"/>
  <c r="N42" i="1"/>
  <c r="K42" i="1"/>
  <c r="I42" i="1"/>
  <c r="M42" i="1"/>
  <c r="J42" i="1"/>
  <c r="S42" i="1"/>
  <c r="P42" i="1"/>
  <c r="R42" i="1"/>
  <c r="M48" i="1"/>
  <c r="L49" i="1"/>
  <c r="G42" i="1"/>
  <c r="S44" i="1"/>
  <c r="I194" i="1"/>
  <c r="M49" i="1" l="1"/>
  <c r="N48" i="1"/>
  <c r="R45" i="1"/>
  <c r="J45" i="1"/>
  <c r="Q44" i="1"/>
  <c r="R44" i="1" s="1"/>
  <c r="K45" i="1"/>
  <c r="N45" i="1"/>
  <c r="E45" i="1"/>
  <c r="K44" i="1"/>
  <c r="L44" i="1" s="1"/>
  <c r="M44" i="1" s="1"/>
  <c r="M45" i="1"/>
  <c r="I45" i="1"/>
  <c r="N44" i="1"/>
  <c r="O44" i="1" s="1"/>
  <c r="P44" i="1" s="1"/>
  <c r="L45" i="1"/>
  <c r="H45" i="1"/>
  <c r="H44" i="1"/>
  <c r="I44" i="1" s="1"/>
  <c r="J44" i="1" s="1"/>
  <c r="G45" i="1"/>
  <c r="S45" i="1"/>
  <c r="F45" i="1"/>
  <c r="E44" i="1"/>
  <c r="F44" i="1" s="1"/>
  <c r="G44" i="1" s="1"/>
  <c r="Q45" i="1"/>
  <c r="O45" i="1"/>
  <c r="P45" i="1"/>
  <c r="M153" i="1"/>
  <c r="M154" i="1" s="1"/>
  <c r="M155" i="1" s="1"/>
  <c r="M151" i="1"/>
  <c r="M150" i="1"/>
  <c r="M152" i="1"/>
  <c r="O48" i="1" l="1"/>
  <c r="N49" i="1"/>
  <c r="M159" i="1"/>
  <c r="M160" i="1" s="1"/>
  <c r="M161" i="1" s="1"/>
  <c r="M162" i="1" s="1"/>
  <c r="M163" i="1" s="1"/>
  <c r="M157" i="1"/>
  <c r="M158" i="1"/>
  <c r="M156" i="1"/>
  <c r="K115" i="1" l="1"/>
  <c r="K116" i="1" s="1"/>
  <c r="M164" i="1"/>
  <c r="M165" i="1" s="1"/>
  <c r="M166" i="1" s="1"/>
  <c r="O49" i="1"/>
  <c r="P48" i="1"/>
  <c r="Q48" i="1" l="1"/>
  <c r="P49" i="1"/>
  <c r="M173" i="1"/>
  <c r="M174" i="1" s="1"/>
  <c r="M175" i="1" s="1"/>
  <c r="M168" i="1"/>
  <c r="M172" i="1"/>
  <c r="M170" i="1"/>
  <c r="M171" i="1"/>
  <c r="M167" i="1"/>
  <c r="M169" i="1"/>
  <c r="M178" i="1" l="1"/>
  <c r="M179" i="1" s="1"/>
  <c r="M180" i="1" s="1"/>
  <c r="M176" i="1"/>
  <c r="M177" i="1"/>
  <c r="Q49" i="1"/>
  <c r="R48" i="1"/>
  <c r="R49" i="1" l="1"/>
  <c r="S48" i="1"/>
  <c r="S49" i="1" s="1"/>
  <c r="M182" i="1"/>
  <c r="M183" i="1" s="1"/>
  <c r="M184" i="1" s="1"/>
  <c r="M181" i="1"/>
  <c r="M186" i="1" l="1"/>
  <c r="M185" i="1"/>
  <c r="Q186" i="1" l="1"/>
  <c r="M187" i="1" l="1"/>
  <c r="M188" i="1" s="1"/>
  <c r="M189" i="1" s="1"/>
  <c r="M190" i="1" l="1"/>
  <c r="Q190" i="1" s="1"/>
  <c r="M191" i="1"/>
  <c r="N234" i="1" l="1"/>
  <c r="N235" i="1" s="1"/>
  <c r="Q189" i="1"/>
  <c r="Q194" i="1" l="1"/>
  <c r="M192" i="1"/>
  <c r="M193" i="1" s="1"/>
  <c r="G126" i="2" l="1"/>
  <c r="I125" i="2" l="1"/>
  <c r="I122" i="2"/>
  <c r="I121" i="2"/>
  <c r="I120" i="2"/>
  <c r="I123" i="2"/>
  <c r="I124" i="2"/>
  <c r="I1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tc={A73EC042-7F77-495B-9FD3-EEAC2613777B}</author>
    <author>tc={74A4AD61-819D-413D-ACCF-64E85ADFBA45}</author>
    <author>tc={1A1959BA-AF8F-4BBB-8B0E-F7403D9ADEBC}</author>
    <author>tc={D36BB7DB-A242-48B7-8500-F6C663C48DE9}</author>
    <author>tc={E1B96493-CBC8-422D-A9E0-707071790A5E}</author>
    <author>tc={13EF6584-DE76-48ED-85AA-DE15CC49F416}</author>
    <author>tc={A0B5BCD3-58DE-4E64-9745-CD1F5AB99C17}</author>
    <author>tc={7AE2646E-8C96-4A75-86C6-26A44BF48240}</author>
    <author>tc={86199003-6A8D-4EDE-AF6C-6DF4CDFE1FAF}</author>
    <author>tc={74047A32-517A-401D-A172-7A84908450C8}</author>
    <author>tc={7DFCC4A3-4722-4B87-9AF7-1F373E2FF6CB}</author>
    <author>tc={DC43CD6B-7114-4992-970C-79AB828779B3}</author>
    <author>tc={E9301124-9AD0-45FB-9547-117217506CE0}</author>
    <author>tc={F0D7E53D-9E17-41FD-BD57-6A4C9CFF1BAC}</author>
    <author>tc={F68D2E9E-3A81-459E-8AA9-794B541605E5}</author>
    <author>tc={E1232DB1-450D-4BDE-9AEF-C1C262B73141}</author>
    <author>tc={24800CF4-B3D9-40D4-A3AF-7E9188152EED}</author>
    <author>tc={4D5DE72D-C44A-4319-94C3-441DF564F99D}</author>
    <author>tc={E74D0A72-39D9-43B1-95F7-B6F431DF3E07}</author>
    <author>tc={0BB0DEFD-1B57-422C-B1D1-F148E8EB7709}</author>
    <author>tc={0217E838-C122-43E1-A82A-CE02841891DE}</author>
    <author>tc={2FE8E5B8-56AA-477A-B7C6-6C94F5DD068D}</author>
    <author>tc={B403DACF-6E4A-457E-8967-3146B5ED8004}</author>
    <author>tc={E9668F00-915A-4B45-A9F9-D22343499360}</author>
    <author>tc={F339DDF1-1D1C-402B-A667-08500A7C4E05}</author>
    <author>tc={F7F9210A-728B-4A0E-B0C0-449F7B140239}</author>
    <author>tc={9EC70622-696A-47E9-B3B8-C67D622FB483}</author>
    <author>tc={737DCA80-C347-4BCC-AE4F-DDA66C8246A6}</author>
    <author>tc={595817D0-58AA-4069-880E-B8DD313EC5E8}</author>
    <author>tc={8102EAA3-DBB9-4A3C-88FC-031AAC995F0B}</author>
    <author>tc={A788579A-A1B2-41B4-B67C-5740AE67CB57}</author>
    <author>tc={4EA772F8-C66E-463C-977C-9C92D8152E9F}</author>
    <author>tc={34D10BEE-ADE4-4C24-917F-3D29AF68A8F1}</author>
    <author>tc={81C60F0E-A240-4CF5-8917-D3E425D0E69A}</author>
    <author>tc={A95E9211-64F7-4398-BCD9-320545BADCFC}</author>
    <author>tc={09C6F38A-8035-4D04-8688-D5A4C82484AA}</author>
    <author>tc={CBF69328-F5E6-4C1B-9090-FA3A58F6195D}</author>
    <author>tc={1704A0DC-54C3-46AF-93EA-02B1505137E2}</author>
    <author>tc={798C0B41-69B7-44E3-A921-23F568F5DD7F}</author>
    <author>tc={0F993587-A61A-4EA2-B716-21692C16A3B6}</author>
    <author>tc={72506459-F9C9-4B46-933C-F7CFDF2615E1}</author>
    <author>tc={49EEA4CC-EE0D-4D67-8129-D1601B2DA17E}</author>
    <author>tc={DA0426B9-BA2F-4239-AA42-D923BB996CF7}</author>
    <author>tc={E04EE2DB-589F-4B75-8C80-0FE5D9CEFF81}</author>
    <author>tc={BBDBCA95-51C8-4769-B13F-A437F365FDFF}</author>
    <author>tc={1EC4B7A8-F57C-4181-ADFF-3188C1B6A4AA}</author>
  </authors>
  <commentList>
    <comment ref="C8" authorId="0" shapeId="0" xr:uid="{A73EC042-7F77-495B-9FD3-EEAC2613777B}">
      <text>
        <t>[Threaded comment]
Your version of Excel allows you to read this threaded comment; however, any edits to it will get removed if the file is opened in a newer version of Excel. Learn more: https://go.microsoft.com/fwlink/?linkid=870924
Comment:
    1.141.13	Administrator Report Date means the fifteenth twelfth day after each Determination Date, or if any such day is not a Business Day, then the immediately succeeding day that is a Business Day;</t>
      </text>
    </comment>
    <comment ref="C9" authorId="1" shapeId="0" xr:uid="{74A4AD61-819D-413D-ACCF-64E85ADFBA45}">
      <text>
        <t>[Threaded comment]
Your version of Excel allows you to read this threaded comment; however, any edits to it will get removed if the file is opened in a newer version of Excel. Learn more: https://go.microsoft.com/fwlink/?linkid=870924
Comment:
    1.1021.100	Determination Date means the last Business Day of [December, March, June and September], save for the first Determination Date which will be the date specified in the APS;</t>
      </text>
    </comment>
    <comment ref="C12" authorId="2" shapeId="0" xr:uid="{1A1959BA-AF8F-4BBB-8B0E-F7403D9ADEBC}">
      <text>
        <t>[Threaded comment]
Your version of Excel allows you to read this threaded comment; however, any edits to it will get removed if the file is opened in a newer version of Excel. Learn more: https://go.microsoft.com/fwlink/?linkid=870924
Comment:
    1.751.73	Collection Period means each period beginning on (and excluding) a Determination Date and ending on (and including) the immediately following Determination Date, provided that the first Collection Period shall begin on (and include) the Initial Issue Date;</t>
      </text>
    </comment>
    <comment ref="AN58" authorId="3" shapeId="0" xr:uid="{D36BB7DB-A242-48B7-8500-F6C663C48DE9}">
      <text>
        <t>[Threaded comment]
Your version of Excel allows you to read this threaded comment; however, any edits to it will get removed if the file is opened in a newer version of Excel. Learn more: https://go.microsoft.com/fwlink/?linkid=870924
Comment:
    What is this?</t>
      </text>
    </comment>
    <comment ref="C69" authorId="4" shapeId="0" xr:uid="{E1B96493-CBC8-422D-A9E0-707071790A5E}">
      <text>
        <t>[Threaded comment]
Your version of Excel allows you to read this threaded comment; however, any edits to it will get removed if the file is opened in a newer version of Excel. Learn more: https://go.microsoft.com/fwlink/?linkid=870924
Comment:
    1.2591.251	Repayments means repayments of principal received under a Loan Agreement, being scheduled instalments received, less interest owing during the immediately preceding interest period in terms of the Loan Agreement;</t>
      </text>
    </comment>
    <comment ref="C70" authorId="5" shapeId="0" xr:uid="{13EF6584-DE76-48ED-85AA-DE15CC49F416}">
      <text>
        <t>[Threaded comment]
Your version of Excel allows you to read this threaded comment; however, any edits to it will get removed if the file is opened in a newer version of Excel. Learn more: https://go.microsoft.com/fwlink/?linkid=870924
Comment:
    1.2201.211	Prepayments means principal repayments received under a Loan Agreement in excess of the minimum Instalments which a Borrower is obliged to pay;</t>
      </text>
    </comment>
    <comment ref="C76" authorId="6" shapeId="0" xr:uid="{A0B5BCD3-58DE-4E64-9745-CD1F5AB99C17}">
      <text>
        <t>[Threaded comment]
Your version of Excel allows you to read this threaded comment; however, any edits to it will get removed if the file is opened in a newer version of Excel. Learn more: https://go.microsoft.com/fwlink/?linkid=870924
Comment:
    1.1411.137	Insurance Proceeds means the proceeds of any claim under any of the Insurance Policies;
1.1401.136	Insurance Policies means any insurance policies, taken out or to be taken out in relation to the Properties by or on behalf of the Borrower, including public liability, business interruption, loss of income, SASRIA and building insurance;</t>
      </text>
    </comment>
    <comment ref="C85" authorId="7" shapeId="0" xr:uid="{7AE2646E-8C96-4A75-86C6-26A44BF48240}">
      <text>
        <t>[Threaded comment]
Your version of Excel allows you to read this threaded comment; however, any edits to it will get removed if the file is opened in a newer version of Excel. Learn more: https://go.microsoft.com/fwlink/?linkid=870924
Comment:
    1.1121.110	Excluded Items means:
1.112.11.110.1	monies which properly belong to third parties (including monies owing to any party in respect of reimbursement for direct debit recalls and insurance premiums owing to insurers);
1.112.21.110.2	amounts payable to the Seller under the Sale Agreement in respect of reconciliations of the amounts paid in respect of the purchase of Relevant Assets on any day;
1.112.31.110.3	amounts payable to the Seller in terms of the Sale Agreement in respect of the purchase consideration for the acquisition of Relevant Assets from the Seller, to the extent that such purchase consideration is paid using the funds in the Capital Reserve or the net proceeds received by the Issuer from Notes issued for this purpose (including Pre-Funding Amounts during the Pre-Funding Period) and/or net proceeds received by the Issuer under the Subordinated Loan Agreement for this purpose;
1.112.41.110.4	provided that a Stop-Lending Trigger Event has not occurred, amounts corresponding to the aggregate advances which are advanced by the Issuer to Borrowers on any day, in accordance with the provisions of the Sale Agreement, to the extent that such advances are made using the funds in the Capital Reserve or the Available Internal Funds or the Available External Funds;
1.112.51.110.5	the repayment to the Liquidity Facility Provider, upon the Latest Coupon Step-Up Date, of the unutilised portion of the Liquidity Facility drawn-down and invested in Permitted Investments (which draw-down occurs in the event of the Liquidity Facility Provider being downgraded below the Required Credit Rating or the Liquidity Facility not being renewed or replaced on an annual basis); 
1.112.61.110.6	any amounts paid by the Servicer into the Transaction Account in terms of the Servicing Agreement in respect of instalments owing under a Participating Asset but unpaid on any Determination Date for non-credit related reasons, which instalments have subsequently been received by the Issuer;
1.112.71.110.7	amounts payable to Noteholders in respect of the redemption of Refinanced Notes using the net proceeds from the issue of Refinancing Notes pursuant to exercise of the Refinancing Option; and
1.112.8	amounts payable to Noteholders in respect of the redemption of Notes using the net proceeds from the issue of Notes pursuant to the exercise of the Step-Up Call Option;
all of which items rank above all other items in the Priority of Payments, and the payment of which is not restricted to Interest Payment Dates;</t>
      </text>
    </comment>
    <comment ref="C105" authorId="8" shapeId="0" xr:uid="{86199003-6A8D-4EDE-AF6C-6DF4CDFE1FAF}">
      <text>
        <t>[Threaded comment]
Your version of Excel allows you to read this threaded comment; however, any edits to it will get removed if the file is opened in a newer version of Excel. Learn more: https://go.microsoft.com/fwlink/?linkid=870924
Comment:
    1.2131.204	Potential Redemption Amount means an amount determined on each Determination Date as follows:
1.213.11.204.1	Principal Collections (including the proceeds from the sale of Participating Assets during the immediately preceding Collection Period)(excluding recoveries post write off); plus
1.213.21.204.2	a positive amount equal to principal losses realised upon completion of the enforcement and recovery process in relation to defaulting Participating Assets during the immediately preceding Collection Period; plus
1.213.31.204.3	an amount equal to the Principal Deficiency recorded on the previous Determination Date; less
1.213.41.204.4	Repayments and Prepayments used to advance Redraws, Re-Advances and Further Advances during the immediately preceding Collection Period; plus
1.213.51.204.5	the increase, if any, in the principal amount outstanding under the Liquidity Facility during the immediately preceding Collection Period; plus
1.213.61.204.6	any amounts standing to the credit of the Capital Reserve for two consecutive Interest Payment Dates in excess of ZAR10 000 000;
provided that the Potential Redemption Amount shall never be less than zero;</t>
      </text>
    </comment>
    <comment ref="AN105" authorId="9" shapeId="0" xr:uid="{74047A32-517A-401D-A172-7A84908450C8}">
      <text>
        <t>[Threaded comment]
Your version of Excel allows you to read this threaded comment; however, any edits to it will get removed if the file is opened in a newer version of Excel. Learn more: https://go.microsoft.com/fwlink/?linkid=870924
Comment:
    What is this?</t>
      </text>
    </comment>
    <comment ref="C116" authorId="10" shapeId="0" xr:uid="{7DFCC4A3-4722-4B87-9AF7-1F373E2FF6CB}">
      <text>
        <t>[Threaded comment]
Your version of Excel allows you to read this threaded comment; however, any edits to it will get removed if the file is opened in a newer version of Excel. Learn more: https://go.microsoft.com/fwlink/?linkid=870924
Comment:
    1.1	Principal Deficiency means the amount, if any, by which the Potential Redemption Amount exceeds the remaining cash in the Pre-Enforcement Priority of Payments on any Determination Date after the payment of or provision for items 1 to [10] (both inclusive) in the Pre-Enforcement Priority of Payments;</t>
      </text>
    </comment>
    <comment ref="C120" authorId="11" shapeId="0" xr:uid="{DC43CD6B-7114-4992-970C-79AB828779B3}">
      <text>
        <t>[Threaded comment]
Your version of Excel allows you to read this threaded comment; however, any edits to it will get removed if the file is opened in a newer version of Excel. Learn more: https://go.microsoft.com/fwlink/?linkid=870924
Comment:
    1.641.63	Class B Interest Deferral Event means the first occurrence on which there are Class A Notes outstanding and where the Principal Deficiency on the immediately preceding Interest Payment Date after the application of funds in accordance with the Priority of Payments exceeds the then aggregate Outstanding Principal Amount of the Class C Notes on such Interest Payment Date;</t>
      </text>
    </comment>
    <comment ref="C121" authorId="12" shapeId="0" xr:uid="{E9301124-9AD0-45FB-9547-117217506CE0}">
      <text>
        <t>[Threaded comment]
Your version of Excel allows you to read this threaded comment; however, any edits to it will get removed if the file is opened in a newer version of Excel. Learn more: https://go.microsoft.com/fwlink/?linkid=870924
Comment:
    1.681.67	Class C Interest Deferral Event means the first occurrence on which there are Class B Notes outstanding and where there is a Principal Deficiency on the immediately preceding Interest Payment Date after the application of funds in accordance with the Priority of Payments;</t>
      </text>
    </comment>
    <comment ref="C127" authorId="13" shapeId="0" xr:uid="{F0D7E53D-9E17-41FD-BD57-6A4C9CFF1BAC}">
      <text>
        <t>[Threaded comment]
Your version of Excel allows you to read this threaded comment; however, any edits to it will get removed if the file is opened in a newer version of Excel. Learn more: https://go.microsoft.com/fwlink/?linkid=870924
Comment:
    If applicable, shall occur on any Interest Payment Date prior to the Latest Coupon Step-Up Date provided that the aggregate Outstanding Principal Amount on the Class A1 Notes and the Class A2 Notes is greater than the Class A Redemption Amount and that no Event of Default has occurred</t>
      </text>
    </comment>
    <comment ref="C136" authorId="14" shapeId="0" xr:uid="{F68D2E9E-3A81-459E-8AA9-794B541605E5}">
      <text>
        <t>[Threaded comment]
Your version of Excel allows you to read this threaded comment; however, any edits to it will get removed if the file is opened in a newer version of Excel. Learn more: https://go.microsoft.com/fwlink/?linkid=870924
Comment:
    1.661.65	Class B Principal Lock-Out shall occur on any Interest Payment Date on which, if prior to the allocation of the Redemption Amount in accordance with the Priority of Payments, there are Class A Notes outstanding, and:
1.66.11.65.1	a Class A Principal Lock-Out is in place;
1.66.21.65.2	where, if after the allocation of the Redemption Amount in accordance with the Priority of Payments as determined on the immediately preceding Determination Date, the sum of the aggregate Outstanding Principal Amount of the Class B Notes and the Class C Notes as a percentage of the sum of the aggregate Outstanding Principal Amount of all the Notes is not at least [twice] that same percentage as at the most recent Issue Date during the Issue Period;
1.66.31.65.3	where the sum of the aggregate Outstanding Principal Amount of all the Notes is less than [10]% of the aggregate Outstanding Principal Amount of all the Notes as at the most recent Issue Date during the Issue Period;
1.66.41.65.4	where a Principal Deficiency exists on the immediately preceding Interest Payment Date;
1.66.51.65.5	where the aggregate Principal Balances of Non-Performing Assets exceeds [3.5]% of the then aggregate Principal Balances of the Participating Assets, in each case as at the immediately preceding Determination Date;
1.66.61.65.6	where the aggregate Outstanding Principal Amount of the Class B Notes and the Class C Notes is less than [2] times the Principal Balance of the largest Participating Asset or group of Participating Asset in the name of a single Borrower as at the immediately preceding Determination Date; or
1.66.71.65.7	where the Arrears Reserve is not funded at the Arrears Reserve Required Amount, as at the immediately preceding Interest Payment Date;</t>
      </text>
    </comment>
    <comment ref="C138" authorId="15" shapeId="0" xr:uid="{E1232DB1-450D-4BDE-9AEF-C1C262B73141}">
      <text>
        <t>[Threaded comment]
Your version of Excel allows you to read this threaded comment; however, any edits to it will get removed if the file is opened in a newer version of Excel. Learn more: https://go.microsoft.com/fwlink/?linkid=870924
Comment:
    1.701.69	Class C Principal Lock-Out shall occur on any Interest Payment Date on which, if prior to the allocation of the Redemption Amount in accordance with the Priority of Payments, there are Class B Notes outstanding;</t>
      </text>
    </comment>
    <comment ref="C142" authorId="16" shapeId="0" xr:uid="{24800CF4-B3D9-40D4-A3AF-7E9188152EED}">
      <text>
        <t>[Threaded comment]
Your version of Excel allows you to read this threaded comment; however, any edits to it will get removed if the file is opened in a newer version of Excel. Learn more: https://go.microsoft.com/fwlink/?linkid=870924
Comment:
    1.1	first, to pay or provide for the Issuer’s liability or potential liability for Tax;</t>
      </text>
    </comment>
    <comment ref="C143" authorId="17" shapeId="0" xr:uid="{4D5DE72D-C44A-4319-94C3-441DF564F99D}">
      <text>
        <t>[Threaded comment]
Your version of Excel allows you to read this threaded comment; however, any edits to it will get removed if the file is opened in a newer version of Excel. Learn more: https://go.microsoft.com/fwlink/?linkid=870924
Comment:
    1.2	second, to pay or provide for pari passu and pro rata:
1.2.1	the remuneration due and payable to the Security SPV (inclusive of VAT, if any) and any fees, costs, charges, liabilities and expenses (inclusive of VAT, if any) incurred by the Security SPV under the provisions of the Security Agreements and/or any of the Transaction Documents and/or the Notes; and
1.2.2	the remuneration due and payable to the Owner Trustee (inclusive of VAT, if any) and any fees, costs, charges, liabilities and expenses (inclusive of VAT, if any) incurred by such trustee under the provisions of the Owner Trust Deed, the Security Agreements and/or any of the Transaction Documents and/or the Notes;</t>
      </text>
    </comment>
    <comment ref="C146" authorId="18" shapeId="0" xr:uid="{E74D0A72-39D9-43B1-95F7-B6F431DF3E07}">
      <text>
        <t>[Threaded comment]
Your version of Excel allows you to read this threaded comment; however, any edits to it will get removed if the file is opened in a newer version of Excel. Learn more: https://go.microsoft.com/fwlink/?linkid=870924
Comment:
    1.3	third, to pay or provide for pari passu and pro rata all fees, costs, charges, liabilities and expenses (inclusive of VAT, if any) incurred by the Issuer, which are due and payable or expected to become due and payable by the Issuer on or after such Interest Payment Date (prior to the next Interest Payment Date) to:
1.3.1	the Account Bank in accordance with the Bank Agreement; and
1.3.2	third parties, 
and incurred without breach by the Issuer of its obligations under the Transaction Documents and not provided for payment elsewhere (including payment of the Rating Agency (in the event of Rated Notes), the JSE, audit fees, any fees, premiums or commissions due upon the execution of any Derivative Contract and company secretarial expenses);</t>
      </text>
    </comment>
    <comment ref="C149" authorId="19" shapeId="0" xr:uid="{0BB0DEFD-1B57-422C-B1D1-F148E8EB7709}">
      <text>
        <t>[Threaded comment]
Your version of Excel allows you to read this threaded comment; however, any edits to it will get removed if the file is opened in a newer version of Excel. Learn more: https://go.microsoft.com/fwlink/?linkid=870924
Comment:
    1.4	fourth, to pay or provide for pari passu and pro rata:
1.4.1	the Servicing Fee due and payable to the Servicer on such Interest Payment Date (inclusive of VAT, if any) together with costs and expenses which are due and payable or expected to become due and payable to the Servicer under the Servicing Agreement prior to the next Interest Payment Date;
1.4.2	the Back-Up Servicing Fee due and payable to the Back-Up Servicer on such Interest Payment Date (inclusive of VAT, if any) together with costs and expenses which are due and payable or expected to become due and payable to the Back-Up Servicer under the Servicing Agreement prior to the next Interest Payment Date;
1.4.3	the Administrator Fee due and payable to the Administrator on such Interest Payment Date (inclusive of VAT, if any) together with costs and expenses which are due and payable or expected to become due and payable to the Administrator under the Administration Agreement prior to the next Interest Payment Date; and
1.4.4	the Back-Up Administrator Fee due and payable to the Back-Up Administrator on such Interest Payment Date (inclusive of VAT, if any) together with costs and expenses which are due and payable or expected to become due and payable to the Administrator under the Administration Agreement prior to the next Interest Payment Date;</t>
      </text>
    </comment>
    <comment ref="C153" authorId="20" shapeId="0" xr:uid="{0217E838-C122-43E1-A82A-CE02841891DE}">
      <text>
        <t>[Threaded comment]
Your version of Excel allows you to read this threaded comment; however, any edits to it will get removed if the file is opened in a newer version of Excel. Learn more: https://go.microsoft.com/fwlink/?linkid=870924
Comment:
    1.5	fifth, to pay or provide for pari passu and pro rata any net settlement amounts and Derivative Termination Amounts due and payable to any Derivative Counterparty in accordance with the Derivative Contracts (but excluding any Derivative Termination Amounts where the Derivative Counterparty is in default);</t>
      </text>
    </comment>
    <comment ref="C154" authorId="21" shapeId="0" xr:uid="{2FE8E5B8-56AA-477A-B7C6-6C94F5DD068D}">
      <text>
        <t>[Threaded comment]
Your version of Excel allows you to read this threaded comment; however, any edits to it will get removed if the file is opened in a newer version of Excel. Learn more: https://go.microsoft.com/fwlink/?linkid=870924
Comment:
    1.6	sixth, to pay all amounts due and payable under the Liquidity Facility other than in respect of principal;</t>
      </text>
    </comment>
    <comment ref="C155" authorId="22" shapeId="0" xr:uid="{B403DACF-6E4A-457E-8967-3146B5ED8004}">
      <text>
        <t>[Threaded comment]
Your version of Excel allows you to read this threaded comment; however, any edits to it will get removed if the file is opened in a newer version of Excel. Learn more: https://go.microsoft.com/fwlink/?linkid=870924
Comment:
    1.7	seventh, to pay or provide for pari passu and pro rata:
1.7.1	for all amounts due and payable in respect of the Class A1 Notes other than in respect of principal on the Class A1 Notes; 
1.7.2	all amounts due and payable in respect of the Class A2 Notes other than in respect of principal on the Class A2 Notes; and
1.7.3	all amounts due and payable in respect of the Class A3 Notes other than in respect of principal on the Class A3 Notes;</t>
      </text>
    </comment>
    <comment ref="C159" authorId="23" shapeId="0" xr:uid="{E9668F00-915A-4B45-A9F9-D22343499360}">
      <text>
        <t>[Threaded comment]
Your version of Excel allows you to read this threaded comment; however, any edits to it will get removed if the file is opened in a newer version of Excel. Learn more: https://go.microsoft.com/fwlink/?linkid=870924
Comment:
    1.8	eighth, subject to a Class B Interest Deferral Event not having occurred on or prior to that Interest Payment Date, to pay or provide for all amounts due and payable in respect of the Class B Notes other than in respect of principal on the Class B Notes;</t>
      </text>
    </comment>
    <comment ref="C160" authorId="24" shapeId="0" xr:uid="{F339DDF1-1D1C-402B-A667-08500A7C4E05}">
      <text>
        <t>[Threaded comment]
Your version of Excel allows you to read this threaded comment; however, any edits to it will get removed if the file is opened in a newer version of Excel. Learn more: https://go.microsoft.com/fwlink/?linkid=870924
Comment:
    1.9	ninth, in the event only that a substitute Servicer assumes the role of Servicer, to pay or provide the Subordinated Servicing Fee, if any (inclusive of VAT, if any) due and payable to the substitute Servicer on such Interest Payment Date;</t>
      </text>
    </comment>
    <comment ref="C161" authorId="25" shapeId="0" xr:uid="{F7F9210A-728B-4A0E-B0C0-449F7B140239}">
      <text>
        <t xml:space="preserve">[Threaded comment]
Your version of Excel allows you to read this threaded comment; however, any edits to it will get removed if the file is opened in a newer version of Excel. Learn more: https://go.microsoft.com/fwlink/?linkid=870924
Comment:
    1.10	tenth, subject to a Class D Interest Deferral Event not having occurred on or prior to that Interest Payment Date, to pay or to provide for all amounts due and payable in respect of the Class D Notes other than in respect of principal on the Class D Notes;
</t>
      </text>
    </comment>
    <comment ref="C162" authorId="26" shapeId="0" xr:uid="{9EC70622-696A-47E9-B3B8-C67D622FB483}">
      <text>
        <t xml:space="preserve">[Threaded comment]
Your version of Excel allows you to read this threaded comment; however, any edits to it will get removed if the file is opened in a newer version of Excel. Learn more: https://go.microsoft.com/fwlink/?linkid=870924
Comment:
    1.11	eleventh, to repay all principal amounts outstanding under the Liquidity Facility as at the immediately preceding Determination Date up to an amount equal to the Potential Redemption Amount;
</t>
      </text>
    </comment>
    <comment ref="C163" authorId="27" shapeId="0" xr:uid="{737DCA80-C347-4BCC-AE4F-DDA66C8246A6}">
      <text>
        <t xml:space="preserve">[Threaded comment]
Your version of Excel allows you to read this threaded comment; however, any edits to it will get removed if the file is opened in a newer version of Excel. Learn more: https://go.microsoft.com/fwlink/?linkid=870924
Comment:
    1.12	twelfth, provided that a Stop-Lending Trigger Event has not occurred, to fund the advance by the Issuer of Redraws and Re-Advances up to an amount equal to the Potential Redemption Amount less the sum of the amounts applied under item 1.11 above;
</t>
      </text>
    </comment>
    <comment ref="C164" authorId="28" shapeId="0" xr:uid="{595817D0-58AA-4069-880E-B8DD313EC5E8}">
      <text>
        <t xml:space="preserve">[Threaded comment]
Your version of Excel allows you to read this threaded comment; however, any edits to it will get removed if the file is opened in a newer version of Excel. Learn more: https://go.microsoft.com/fwlink/?linkid=870924
Comment:
    1.13	thirteenth, provided that a Stop-Lending Trigger Event has not occurred, to fund the advance by the Issuer of Further Advances and, during the Revolving Period only, to fund the purchase by the Issuer of Additional Assets, equal to the greater of zero and up to the lower of:
1.13.1	the Potential Redemption Amount, less the sum of the amounts applied under items 1.11 to 1.12 above; and
1.13.2	the aggregate amount of Repayments and Prepayments received during the immediately preceding Collection Period, less amounts applied under items 1.11 to 1.12 above;
</t>
      </text>
    </comment>
    <comment ref="C165" authorId="29" shapeId="0" xr:uid="{8102EAA3-DBB9-4A3C-88FC-031AAC995F0B}">
      <text>
        <t xml:space="preserve">[Threaded comment]
Your version of Excel allows you to read this threaded comment; however, any edits to it will get removed if the file is opened in a newer version of Excel. Learn more: https://go.microsoft.com/fwlink/?linkid=870924
Comment:
    1.14	fourteenth, during the Revolving Period only, to set aside cash in terms of paragraph 2 below in the Capital Reserve equal to the Potential Redemption Amount less the sum of the amounts applied under items 1.11 to 1.13 above;
</t>
      </text>
    </comment>
    <comment ref="C166" authorId="30" shapeId="0" xr:uid="{A788579A-A1B2-41B4-B67C-5740AE67CB57}">
      <text>
        <t xml:space="preserve">[Threaded comment]
Your version of Excel allows you to read this threaded comment; however, any edits to it will get removed if the file is opened in a newer version of Excel. Learn more: https://go.microsoft.com/fwlink/?linkid=870924
Comment:
    1.15	fifteenth, if there are Class A Notes outstanding on such Interest Payment Date, to allocate an amount equal to the greater of zero and the Potential Redemption Amount less the sum of the amounts applied under items 1.11 to 1.14 above to be applied in redeeming the Notes (in the manner set out in paragraph 3 below); 
</t>
      </text>
    </comment>
    <comment ref="C173" authorId="31" shapeId="0" xr:uid="{4EA772F8-C66E-463C-977C-9C92D8152E9F}">
      <text>
        <t xml:space="preserve">[Threaded comment]
Your version of Excel allows you to read this threaded comment; however, any edits to it will get removed if the file is opened in a newer version of Excel. Learn more: https://go.microsoft.com/fwlink/?linkid=870924
Comment:
    1.16	sixteenth, if there are Class A Notes outstanding to credit the Arrears Reserve up to the Arrears Reserve Required Amount;
</t>
      </text>
    </comment>
    <comment ref="C174" authorId="32" shapeId="0" xr:uid="{34D10BEE-ADE4-4C24-917F-3D29AF68A8F1}">
      <text>
        <t xml:space="preserve">[Threaded comment]
Your version of Excel allows you to read this threaded comment; however, any edits to it will get removed if the file is opened in a newer version of Excel. Learn more: https://go.microsoft.com/fwlink/?linkid=870924
Comment:
    1.17	seventeenth, if a Class B Interest Deferral Event has occurred on or prior to such Interest Payment Date, to pay interest due and payable in respect of the Class B Notes; 
</t>
      </text>
    </comment>
    <comment ref="C175" authorId="33" shapeId="0" xr:uid="{81C60F0E-A240-4CF5-8917-D3E425D0E69A}">
      <text>
        <t xml:space="preserve">[Threaded comment]
Your version of Excel allows you to read this threaded comment; however, any edits to it will get removed if the file is opened in a newer version of Excel. Learn more: https://go.microsoft.com/fwlink/?linkid=870924
Comment:
    1.18	eighteenth, if there are no Class A Notes outstanding on such Interest Payment Date but there are Class B Notes outstanding, to allocate an amount equal to the greater of zero and the Potential Redemption Amount less the sum of the amounts applied under items 1.11 to 1.15 above to be applied in redeeming the remaining Notes (in the manner set out in paragraph 4 below);
</t>
      </text>
    </comment>
    <comment ref="C178" authorId="34" shapeId="0" xr:uid="{A95E9211-64F7-4398-BCD9-320545BADCFC}">
      <text>
        <t xml:space="preserve">[Threaded comment]
Your version of Excel allows you to read this threaded comment; however, any edits to it will get removed if the file is opened in a newer version of Excel. Learn more: https://go.microsoft.com/fwlink/?linkid=870924
Comment:
    1.19	ninteenth, if there are no Class A Notes outstanding to credit the Arrears Reserve up to the Arrears Reserve Required Amount;
</t>
      </text>
    </comment>
    <comment ref="C179" authorId="35" shapeId="0" xr:uid="{09C6F38A-8035-4D04-8688-D5A4C82484AA}">
      <text>
        <t xml:space="preserve">[Threaded comment]
Your version of Excel allows you to read this threaded comment; however, any edits to it will get removed if the file is opened in a newer version of Excel. Learn more: https://go.microsoft.com/fwlink/?linkid=870924
Comment:
    1.20	twentieth, if a Class C Interest Deferral Event has occurred on or prior to such Interest Payment Date, to pay interest due and payable in respect of the Class C Notes;
</t>
      </text>
    </comment>
    <comment ref="C180" authorId="36" shapeId="0" xr:uid="{CBF69328-F5E6-4C1B-9090-FA3A58F6195D}">
      <text>
        <t xml:space="preserve">[Threaded comment]
Your version of Excel allows you to read this threaded comment; however, any edits to it will get removed if the file is opened in a newer version of Excel. Learn more: https://go.microsoft.com/fwlink/?linkid=870924
Comment:
    1.21	twenty-first, if there are no Class B Notes outstanding on such Interest Payment Date, to allocate an amount equal to the greater of zero and the Potential Redemption Amount less the sum of the amounts applied under items 1.11 to 1.15 and 1.18 above to be applied in redeeming the remaining Notes (in the manner set out in paragraph 5 below);
</t>
      </text>
    </comment>
    <comment ref="C182" authorId="37" shapeId="0" xr:uid="{1704A0DC-54C3-46AF-93EA-02B1505137E2}">
      <text>
        <t xml:space="preserve">[Threaded comment]
Your version of Excel allows you to read this threaded comment; however, any edits to it will get removed if the file is opened in a newer version of Excel. Learn more: https://go.microsoft.com/fwlink/?linkid=870924
Comment:
    1.22	twenty-second, to pay or provide for pari passu and pro rata the Derivative Termination Amounts due and payable to any Derivative Counterparty under the Derivative Contracts where the Derivative Counterparty is in default;
</t>
      </text>
    </comment>
    <comment ref="C183" authorId="38" shapeId="0" xr:uid="{798C0B41-69B7-44E3-A921-23F568F5DD7F}">
      <text>
        <t xml:space="preserve">[Threaded comment]
Your version of Excel allows you to read this threaded comment; however, any edits to it will get removed if the file is opened in a newer version of Excel. Learn more: https://go.microsoft.com/fwlink/?linkid=870924
Comment:
    1.23	twenty-third, if a Class D Interest Deferral Event occurs on such Interest Payment Date, to pay interest due in respect of the Class D Notes; 
</t>
      </text>
    </comment>
    <comment ref="C184" authorId="39" shapeId="0" xr:uid="{0F993587-A61A-4EA2-B716-21692C16A3B6}">
      <text>
        <t xml:space="preserve">[Threaded comment]
Your version of Excel allows you to read this threaded comment; however, any edits to it will get removed if the file is opened in a newer version of Excel. Learn more: https://go.microsoft.com/fwlink/?linkid=870924
Comment:
    1.24	twenty-fourth, if there are no Class C Notes outstanding on such Interest Payment Date, to allocate an amount to be applied in redeeming the Class D Notes (in the manner set out in paragraph 6 below) equal to the greater of zero and the Potential Redemption Amount less the sum of the amounts applied under items 1.11 to and including 1.15, 1.18 and 1.21 above;
</t>
      </text>
    </comment>
    <comment ref="C186" authorId="40" shapeId="0" xr:uid="{72506459-F9C9-4B46-933C-F7CFDF2615E1}">
      <text>
        <t xml:space="preserve">[Threaded comment]
Your version of Excel allows you to read this threaded comment; however, any edits to it will get removed if the file is opened in a newer version of Excel. Learn more: https://go.microsoft.com/fwlink/?linkid=870924
Comment:
    1.25	twenty fifth, provided that a Substitute Servicer has not assumed the role of Servicer, to pay or provide for the Subordinated Servicing Fee due and payable to the Servicer on each Interest Payment Date, if any (inclusive of VAT, if any);
</t>
      </text>
    </comment>
    <comment ref="C187" authorId="41" shapeId="0" xr:uid="{49EEA4CC-EE0D-4D67-8129-D1601B2DA17E}">
      <text>
        <t xml:space="preserve">[Threaded comment]
Your version of Excel allows you to read this threaded comment; however, any edits to it will get removed if the file is opened in a newer version of Excel. Learn more: https://go.microsoft.com/fwlink/?linkid=870924
Comment:
    1.26	twenty-sixth, if the Issuer fails to exercise the call option to redeem all the Notes on the Latest Coupon Step-Up Date, in accordance with the terms and conditions of the Notes, to allocate all remaining cash in redeeming the Notes (in the manner set out in paragraph 3 below) on each Interest Payment Date from and including the Latest Coupon Step-Up Date
</t>
      </text>
    </comment>
    <comment ref="C188" authorId="42" shapeId="0" xr:uid="{DA0426B9-BA2F-4239-AA42-D923BB996CF7}">
      <text>
        <t xml:space="preserve">[Threaded comment]
Your version of Excel allows you to read this threaded comment; however, any edits to it will get removed if the file is opened in a newer version of Excel. Learn more: https://go.microsoft.com/fwlink/?linkid=870924
Comment:
    1.27	twenty-seventh, to pay or provide for pari passu and pro rata any net settlement amounts and Derivative Termination Amounts due and payable to any Subordinated Derivative Counterparty in accordance with the Subordinated Derivative Contracts;
</t>
      </text>
    </comment>
    <comment ref="C189" authorId="43" shapeId="0" xr:uid="{E04EE2DB-589F-4B75-8C80-0FE5D9CEFF81}">
      <text>
        <t xml:space="preserve">[Threaded comment]
Your version of Excel allows you to read this threaded comment; however, any edits to it will get removed if the file is opened in a newer version of Excel. Learn more: https://go.microsoft.com/fwlink/?linkid=870924
Comment:
    1.28	twenty-eight, to pay amounts due and payable in respect of the Subordinated Loan;
</t>
      </text>
    </comment>
    <comment ref="C192" authorId="44" shapeId="0" xr:uid="{BBDBCA95-51C8-4769-B13F-A437F365FDFF}">
      <text>
        <t xml:space="preserve">[Threaded comment]
Your version of Excel allows you to read this threaded comment; however, any edits to it will get removed if the file is opened in a newer version of Excel. Learn more: https://go.microsoft.com/fwlink/?linkid=870924
Comment:
    1.29	twenty-ninth, to pay or provide for the dividend due and payable to the Preference Shareholder, net of Taxes; and
</t>
      </text>
    </comment>
    <comment ref="C193" authorId="45" shapeId="0" xr:uid="{1EC4B7A8-F57C-4181-ADFF-3188C1B6A4AA}">
      <text>
        <t xml:space="preserve">[Threaded comment]
Your version of Excel allows you to read this threaded comment; however, any edits to it will get removed if the file is opened in a newer version of Excel. Learn more: https://go.microsoft.com/fwlink/?linkid=870924
Comment:
    1.30	thirtieth, while any obligations (whether actual or contingent) remain outstanding to Secured Creditors, to invest the surplus, if any, in Permitted Investments and, only once all the obligations (whether contingent or otherwise) to Secured Creditors have been discharged in full, to pay the surplus, if any, to the ordinary shareholders of the Issuer by way of dividends, net of Taxes.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tc={3E22B09D-7AC8-4DC7-8C84-B85EDF5ACA2A}</author>
    <author>tc={49CFFE5E-CC76-4B42-A469-3621BF4AF9FA}</author>
    <author>tc={9F18A63E-271A-4CB4-BBD1-A908FCBAAAF0}</author>
    <author>tc={982BB0A3-6DA8-4593-97EE-99B898233F88}</author>
  </authors>
  <commentList>
    <comment ref="C30" authorId="0" shapeId="0" xr:uid="{3E22B09D-7AC8-4DC7-8C84-B85EDF5ACA2A}">
      <text>
        <t xml:space="preserve">[Threaded comment]
Your version of Excel allows you to read this threaded comment; however, any edits to it will get removed if the file is opened in a newer version of Excel. Learn more: https://go.microsoft.com/fwlink/?linkid=870924
Comment:
    Drawdowns + Insurance charges
</t>
      </text>
    </comment>
    <comment ref="C31" authorId="1" shapeId="0" xr:uid="{49CFFE5E-CC76-4B42-A469-3621BF4AF9FA}">
      <text>
        <t>[Threaded comment]
Your version of Excel allows you to read this threaded comment; however, any edits to it will get removed if the file is opened in a newer version of Excel. Learn more: https://go.microsoft.com/fwlink/?linkid=870924
Comment:
    Penalties + Raising fee</t>
      </text>
    </comment>
    <comment ref="C38" authorId="2" shapeId="0" xr:uid="{9F18A63E-271A-4CB4-BBD1-A908FCBAAAF0}">
      <text>
        <t>[Threaded comment]
Your version of Excel allows you to read this threaded comment; however, any edits to it will get removed if the file is opened in a newer version of Excel. Learn more: https://go.microsoft.com/fwlink/?linkid=870924
Comment:
    Collections + Capitalised arrears</t>
      </text>
    </comment>
    <comment ref="C42" authorId="3" shapeId="0" xr:uid="{982BB0A3-6DA8-4593-97EE-99B898233F88}">
      <text>
        <t>[Threaded comment]
Your version of Excel allows you to read this threaded comment; however, any edits to it will get removed if the file is opened in a newer version of Excel. Learn more: https://go.microsoft.com/fwlink/?linkid=870924
Comment:
    Settlements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tc={CEBDA847-0523-4F39-AB9F-F111E66E818C}</author>
    <author>tc={38B02E38-B361-4409-BE89-87222EE8668D}</author>
    <author>tc={481CC229-6847-476A-8F29-58BD175A3BE9}</author>
    <author>tc={48E0BE70-36FE-4B0E-A6DF-943A75B92530}</author>
    <author>tc={0515FF49-0AC2-42FD-A0BD-35B059BBFE1B}</author>
    <author>tc={31104E42-3121-457A-86D7-B2902FFE1354}</author>
    <author>tc={978D2A0B-A484-42D2-B842-F5B14F43E5E4}</author>
    <author>tc={F0EECBEF-5CBB-4B58-9C97-AC51A8E37994}</author>
    <author>tc={58BA81CA-1530-4713-AB70-2E5070828FCF}</author>
    <author>tc={50C2EC72-AAD9-4038-B60B-4B4A63709E9E}</author>
    <author>tc={D5EB9711-5F10-42C4-B992-3C759147CDB8}</author>
    <author>tc={E7F45BD1-58EA-42B3-8AE7-9DC914093F55}</author>
    <author>tc={DD7A3458-02A3-4707-9F9B-A6005D8ED546}</author>
    <author>tc={0C4EC53C-3195-481F-B1EF-0C62B348F63F}</author>
    <author>tc={C85461E3-E9E9-4043-AAE8-C0152D995A90}</author>
    <author>tc={C86D14D9-5B51-43EE-8043-0CDE161CA443}</author>
    <author>tc={73905AF8-82CC-4AF1-B8AC-3F24588BB19E}</author>
    <author>tc={CEDEFF24-C681-4E89-B4C5-7E057448756C}</author>
    <author>tc={1F9709EB-9545-45BF-905B-04547380E277}</author>
    <author>tc={ADCC734B-8349-4CCF-8F75-F51B1A1FEF13}</author>
    <author>tc={06519020-7CD4-42E7-8D2E-94E4B7D3C1C0}</author>
    <author>tc={1FF7D443-9A47-49E4-AB4E-696B97266CAD}</author>
    <author>tc={704A58E3-E144-4D03-9135-759CC733033F}</author>
    <author>tc={ADC15F85-C4F9-4F24-944F-9503D4F89738}</author>
    <author>tc={BB237B05-1CF6-4537-9878-00BEF04E2D1F}</author>
    <author>tc={4EA27C3A-35E5-4195-83DA-F7F089A000A1}</author>
    <author>tc={894459EF-FC1C-49BC-A460-D481A8BD9561}</author>
    <author>tc={4DAB6984-B6C0-4C6D-AC80-FFB2B4D5179F}</author>
    <author>tc={DE882CDC-CF61-46A1-8D60-A3CA2EE41729}</author>
    <author>tc={C1AE603F-1C12-4F71-B2FF-A38123C6B5C5}</author>
    <author>tc={EB09928F-162A-4F3D-8266-7D6A94F4089A}</author>
    <author>tc={DEA59C4A-983A-453A-A101-257D1550B0B0}</author>
    <author>tc={42CCBF62-85AA-4ECA-A70F-C35AC3D96FAC}</author>
    <author>tc={1A59D36F-C2C7-48FA-B1B9-9A46B8D5CBD7}</author>
    <author>tc={DC306ED9-6CBA-471E-AD97-EB071FB87F14}</author>
    <author>tc={93B6ED9C-9B48-45A4-8261-187C800B7880}</author>
    <author>tc={8C7BFCEC-E141-40F5-8AF9-87E07C972851}</author>
    <author>tc={83D3843C-4206-41DA-9DCB-3A227C1CB844}</author>
    <author>tc={92387BCA-12CF-473A-B590-D6F32DE7A7C2}</author>
    <author>tc={7109C53C-F059-404C-AB46-4595386E6AA4}</author>
  </authors>
  <commentList>
    <comment ref="A4" authorId="0" shapeId="0" xr:uid="{CEBDA847-0523-4F39-AB9F-F111E66E818C}">
      <text>
        <t>[Threaded comment]
Your version of Excel allows you to read this threaded comment; however, any edits to it will get removed if the file is opened in a newer version of Excel. Learn more: https://go.microsoft.com/fwlink/?linkid=870924
Comment:
    The unique identifier assigned by the reporting entity in accordance with Article 11(1) of Delegated Regulation (EU) …/… [include number of the disclosure RTS].</t>
      </text>
    </comment>
    <comment ref="A5" authorId="1" shapeId="0" xr:uid="{38B02E38-B361-4409-BE89-87222EE8668D}">
      <text>
        <t>[Threaded comment]
Your version of Excel allows you to read this threaded comment; however, any edits to it will get removed if the file is opened in a newer version of Excel. Learn more: https://go.microsoft.com/fwlink/?linkid=870924
Comment:
    The data cut-off date for this data submission. This must match the data cut-off date in the applicable underlying exposure templates submitted.</t>
      </text>
    </comment>
    <comment ref="A6" authorId="2" shapeId="0" xr:uid="{481CC229-6847-476A-8F29-58BD175A3BE9}">
      <text>
        <t>[Threaded comment]
Your version of Excel allows you to read this threaded comment; however, any edits to it will get removed if the file is opened in a newer version of Excel. Learn more: https://go.microsoft.com/fwlink/?linkid=870924
Comment:
    Enter the name of the securitisation</t>
      </text>
    </comment>
    <comment ref="A7" authorId="3" shapeId="0" xr:uid="{48E0BE70-36FE-4B0E-A6DF-943A75B92530}">
      <text>
        <t>[Threaded comment]
Your version of Excel allows you to read this threaded comment; however, any edits to it will get removed if the file is opened in a newer version of Excel. Learn more: https://go.microsoft.com/fwlink/?linkid=870924
Comment:
    The full legal name of the entity designated as per Article 7(2) of Regulation (EU) 2017/2402; that name must match the name entered in for this entity in field SESP3 in the counterparty information section. The name entered must match the name associated with the LEI in the Global Legal Entity Foundation (GLEIF) database.</t>
      </text>
    </comment>
    <comment ref="A8" authorId="4" shapeId="0" xr:uid="{0515FF49-0AC2-42FD-A0BD-35B059BBFE1B}">
      <text>
        <t>[Threaded comment]
Your version of Excel allows you to read this threaded comment; however, any edits to it will get removed if the file is opened in a newer version of Excel. Learn more: https://go.microsoft.com/fwlink/?linkid=870924
Comment:
    First and Last name of the contact person(s) responsible for preparing this securitisation data submission and to whom questions on this data submission must be addressed.</t>
      </text>
    </comment>
    <comment ref="A9" authorId="5" shapeId="0" xr:uid="{31104E42-3121-457A-86D7-B2902FFE1354}">
      <text>
        <t>[Threaded comment]
Your version of Excel allows you to read this threaded comment; however, any edits to it will get removed if the file is opened in a newer version of Excel. Learn more: https://go.microsoft.com/fwlink/?linkid=870924
Comment:
    Direct telephone number(s) of the contact person(s) responsible for preparing this securitisation data submission and to whom questions on this data submission must be addressed.</t>
      </text>
    </comment>
    <comment ref="A10" authorId="6" shapeId="0" xr:uid="{978D2A0B-A484-42D2-B842-F5B14F43E5E4}">
      <text>
        <t>[Threaded comment]
Your version of Excel allows you to read this threaded comment; however, any edits to it will get removed if the file is opened in a newer version of Excel. Learn more: https://go.microsoft.com/fwlink/?linkid=870924
Comment:
    Direct email address(es) of the contact person(s) responsible for preparing this securitisation data submission and to whom questions on this data submission must be addressed.</t>
      </text>
    </comment>
    <comment ref="A11" authorId="7" shapeId="0" xr:uid="{F0EECBEF-5CBB-4B58-9C97-AC51A8E37994}">
      <text>
        <t>[Threaded comment]
Your version of Excel allows you to read this threaded comment; however, any edits to it will get removed if the file is opened in a newer version of Excel. Learn more: https://go.microsoft.com/fwlink/?linkid=870924
Comment:
    Method for complying with risk retention requirements in the EU (e.g. Article 6 of Regulation (EU) 2017/2402, or until entry into force, Article 405 of Regulation (EU) 575/2013):
Vertical slice - i.e. Article 6(3)(a) (VSLC)
Seller's share - i.e. Article 6(3)(b) (SLLS)
Randomly-selected exposures kept on balance sheet - i.e. Article 6(3)(c) (RSEX)
First loss tranche - i.e. Article 6(3)(d) (FLTR)
First loss exposure in each asset - i.e. Article 6(3)(e) (FLEX)
No compliance with risk retention requirements (NCOM)
Other (OTHR)</t>
      </text>
    </comment>
    <comment ref="A12" authorId="8" shapeId="0" xr:uid="{58BA81CA-1530-4713-AB70-2E5070828FCF}">
      <text>
        <t>[Threaded comment]
Your version of Excel allows you to read this threaded comment; however, any edits to it will get removed if the file is opened in a newer version of Excel. Learn more: https://go.microsoft.com/fwlink/?linkid=870924
Comment:
    Which entity is retaining the material net economic interest, as specified in Article 6 of Regulation (EU) 2017/2402, or until its entry into force, Article 405 of Regulation (EU) 575/2013):
Originator (ORIG)
Sponsor (SPON)
Original Lender (OLND)
Seller (SELL)
No Compliance with Risk Retention Requirement (NCOM)
Other (OTHR)</t>
      </text>
    </comment>
    <comment ref="A13" authorId="9" shapeId="0" xr:uid="{50C2EC72-AAD9-4038-B60B-4B4A63709E9E}">
      <text>
        <t>[Threaded comment]
Your version of Excel allows you to read this threaded comment; however, any edits to it will get removed if the file is opened in a newer version of Excel. Learn more: https://go.microsoft.com/fwlink/?linkid=870924
Comment:
    Enter the type of underlying exposures of the securitisation. If multiple types from the list below are present, enter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
      </text>
    </comment>
    <comment ref="A14" authorId="10" shapeId="0" xr:uid="{D5EB9711-5F10-42C4-B992-3C759147CDB8}">
      <text>
        <t>[Threaded comment]
Your version of Excel allows you to read this threaded comment; however, any edits to it will get removed if the file is opened in a newer version of Excel. Learn more: https://go.microsoft.com/fwlink/?linkid=870924
Comment:
    In accordance with Article 242(13) and (14) of Regulation (EU) No 575/2013, the securitisation risk transfer method is 'traditional' (i.e. 'true sale').</t>
      </text>
    </comment>
    <comment ref="A15" authorId="11" shapeId="0" xr:uid="{E7F45BD1-58EA-42B3-8AE7-9DC914093F55}">
      <text>
        <t>[Threaded comment]
Your version of Excel allows you to read this threaded comment; however, any edits to it will get removed if the file is opened in a newer version of Excel. Learn more: https://go.microsoft.com/fwlink/?linkid=870924
Comment:
    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PDL or an asset deficiency.</t>
      </text>
    </comment>
    <comment ref="A16" authorId="12" shapeId="0" xr:uid="{DD7A3458-02A3-4707-9F9B-A6005D8ED546}">
      <text>
        <t>[Threaded comment]
Your version of Excel allows you to read this threaded comment; however, any edits to it will get removed if the file is opened in a newer version of Excel. Learn more: https://go.microsoft.com/fwlink/?linkid=870924
Comment:
    The amount of funds left over after application of all currently-applicable stages of the waterfall, commonly referred to as ‘excess spread’.
Include the currency in which the amount is denominated, using {CURRENCYCODE_3} format.</t>
      </text>
    </comment>
    <comment ref="A17" authorId="13" shapeId="0" xr:uid="{0C4EC53C-3195-481F-B1EF-0C62B348F63F}">
      <text>
        <t>[Threaded comment]
Your version of Excel allows you to read this threaded comment; however, any edits to it will get removed if the file is opened in a newer version of Excel. Learn more: https://go.microsoft.com/fwlink/?linkid=870924
Comment:
    Excess spread is currently trapped in the securitisation (e.g. accumulated in a separate reserve account)</t>
      </text>
    </comment>
    <comment ref="A18" authorId="14" shapeId="0" xr:uid="{C85461E3-E9E9-4043-AAE8-C0152D995A90}">
      <text>
        <t>[Threaded comment]
Your version of Excel allows you to read this threaded comment; however, any edits to it will get removed if the file is opened in a newer version of Excel. Learn more: https://go.microsoft.com/fwlink/?linkid=870924
Comment:
    Current overcollateralisation of the securitisation, calculated as the ratio of (the sum of the outstanding principal balance of all underlying exposures, excluding underlying exposures classified as defaulted, as at the data cut-off date) to (the sum of the outstanding principal balance of all tranches/bonds as at the data cut-off date).</t>
      </text>
    </comment>
    <comment ref="A19" authorId="15" shapeId="0" xr:uid="{C86D14D9-5B51-43EE-8043-0CDE161CA443}">
      <text>
        <t>[Threaded comment]
Your version of Excel allows you to read this threaded comment; however, any edits to it will get removed if the file is opened in a newer version of Excel. Learn more: https://go.microsoft.com/fwlink/?linkid=870924
Comment:
    The annualised Constant Prepayment Rate (CPR) of the underlying exposures based upon the most recent periodic CPR. Periodic CPR is equal to the [(total unscheduled principal received at the end of the most recent collection period) / (the total principal balance at the start of the collection period)]. The Periodic CPR is then annualised as follows:
100*(1-((1-Periodic CPR)^number of collection periods in a year))
‘Periodic CPR’ refers to the CPR during the last collection period i.e. for a securitisation with quarterly paying bonds this will usually be the prior three month period.</t>
      </text>
    </comment>
    <comment ref="A20" authorId="16" shapeId="0" xr:uid="{73905AF8-82CC-4AF1-B8AC-3F24588BB19E}">
      <text>
        <t>[Threaded comment]
Your version of Excel allows you to read this threaded comment; however, any edits to it will get removed if the file is opened in a newer version of Excel. Learn more: https://go.microsoft.com/fwlink/?linkid=870924
Comment:
    Total reductions in principal underlying exposures during the period.
Include the currency in which the amount is denominated, using {CURRENCYCODE_3} format.</t>
      </text>
    </comment>
    <comment ref="A21" authorId="17" shapeId="0" xr:uid="{CEDEFF24-C681-4E89-B4C5-7E057448756C}">
      <text>
        <t>[Threaded comment]
Your version of Excel allows you to read this threaded comment; however, any edits to it will get removed if the file is opened in a newer version of Excel. Learn more: https://go.microsoft.com/fwlink/?linkid=870924
Comment:
    Total amount of gross principal charge-offs (i.e. before recoveries) for the period. Charge-off is as per securitisation definition, or alternatively per lender's usual practice.
Include the currency in which the amount is denominated, using {CURRENCYCODE_3} format.</t>
      </text>
    </comment>
    <comment ref="A22" authorId="18" shapeId="0" xr:uid="{1F9709EB-9545-45BF-905B-04547380E277}">
      <text>
        <t>[Threaded comment]
Your version of Excel allows you to read this threaded comment; however, any edits to it will get removed if the file is opened in a newer version of Excel. Learn more: https://go.microsoft.com/fwlink/?linkid=870924
Comment:
    The total outstanding principal amount of underlying exposures that have been restructured by the originator/sponsor between the immediately previous data cut-off date and the current data cut-off date.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text>
    </comment>
    <comment ref="A23" authorId="19" shapeId="0" xr:uid="{ADCC734B-8349-4CCF-8F75-F51B1A1FEF13}">
      <text>
        <t>[Threaded comment]
Your version of Excel allows you to read this threaded comment; however, any edits to it will get removed if the file is opened in a newer version of Excel. Learn more: https://go.microsoft.com/fwlink/?linkid=870924
Comment:
    The annualised Constant Default Rate (CDR) for the underlying exposures based on the periodic CDR. Periodic CDR is equal to the [(total current balance of underlying exposures classified as defaulted during the period) / (total current balance of non-defaulted underlying exposures at the beginning of the period)]. This value is then annualised as follows:
100*(1-((1-Periodic CDR)^number of collection periods in a year))
"Periodic CDR" refers to the CDR during the last collection period, i.e. for a securitisation with quarterly paying bonds this will usually be the prior three month period.</t>
      </text>
    </comment>
    <comment ref="A24" authorId="20" shapeId="0" xr:uid="{06519020-7CD4-42E7-8D2E-94E4B7D3C1C0}">
      <text>
        <t>[Threaded comment]
Your version of Excel allows you to read this threaded comment; however, any edits to it will get removed if the file is opened in a newer version of Excel. Learn more: https://go.microsoft.com/fwlink/?linkid=870924
Comment:
    The total outstanding principal amount as at the data cut-off date of exposures in default as at the cut-off date, using the definition of default specified in the securitisation documentation
Include the currency in which the amount is denominated, using {CURRENCYCODE_3} format.</t>
      </text>
    </comment>
    <comment ref="A25" authorId="21" shapeId="0" xr:uid="{1FF7D443-9A47-49E4-AB4E-696B97266CAD}">
      <text>
        <t>[Threaded comment]
Your version of Excel allows you to read this threaded comment; however, any edits to it will get removed if the file is opened in a newer version of Excel. Learn more: https://go.microsoft.com/fwlink/?linkid=870924
Comment:
    The percentage of exposures of this type in arrears on principal and/or interest payments due for a period between 1 and 29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text>
    </comment>
    <comment ref="A26" authorId="22" shapeId="0" xr:uid="{704A58E3-E144-4D03-9135-759CC733033F}">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30 and 59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27" authorId="23" shapeId="0" xr:uid="{ADC15F85-C4F9-4F24-944F-9503D4F89738}">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60 and 89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28" authorId="24" shapeId="0" xr:uid="{BB237B05-1CF6-4537-9878-00BEF04E2D1F}">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90 and 119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29" authorId="25" shapeId="0" xr:uid="{4EA27C3A-35E5-4195-83DA-F7F089A000A1}">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120 and 149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30" authorId="26" shapeId="0" xr:uid="{894459EF-FC1C-49BC-A460-D481A8BD9561}">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150 and 179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31" authorId="27" shapeId="0" xr:uid="{4DAB6984-B6C0-4C6D-AC80-FFB2B4D5179F}">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for 180 days or more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33" authorId="28" shapeId="0" xr:uid="{DE882CDC-CF61-46A1-8D60-A3CA2EE41729}">
      <text>
        <t>[Threaded comment]
Your version of Excel allows you to read this threaded comment; however, any edits to it will get removed if the file is opened in a newer version of Excel. Learn more: https://go.microsoft.com/fwlink/?linkid=870924
Comment:
    Report the same unique identifier here as the one entered into field IVSS1.</t>
      </text>
    </comment>
    <comment ref="A34" authorId="29" shapeId="0" xr:uid="{C1AE603F-1C12-4F71-B2FF-A38123C6B5C5}">
      <text>
        <t>[Threaded comment]
Your version of Excel allows you to read this threaded comment; however, any edits to it will get removed if the file is opened in a newer version of Excel. Learn more: https://go.microsoft.com/fwlink/?linkid=870924
Comment:
    The original unique test/event/trigger identifier. The reporting entity must not amend this unique identifier.</t>
      </text>
    </comment>
    <comment ref="A41" authorId="30" shapeId="0" xr:uid="{EB09928F-162A-4F3D-8266-7D6A94F4089A}">
      <text>
        <t>[Threaded comment]
Your version of Excel allows you to read this threaded comment; however, any edits to it will get removed if the file is opened in a newer version of Excel. Learn more: https://go.microsoft.com/fwlink/?linkid=870924
Comment:
    If the original identifier in field IVSR2 cannot be maintained in this field enter the new identifier here. If there has been no change in the identifier, enter the same identifier as in IVSR2. The reporting entity must not amend this unique identifier.</t>
      </text>
    </comment>
    <comment ref="A48" authorId="31" shapeId="0" xr:uid="{DEA59C4A-983A-453A-A101-257D1550B0B0}">
      <text>
        <t>[Threaded comment]
Your version of Excel allows you to read this threaded comment; however, any edits to it will get removed if the file is opened in a newer version of Excel. Learn more: https://go.microsoft.com/fwlink/?linkid=870924
Comment:
    Describe the test/event/trigger, including any formulae. This is a free text field, however the description of the test/event/trigger includes any formulae and key definitions to allow an investor/potential investor to form a reasonable view of the test/event/trigger and any conditions and consequences attached to it.</t>
      </text>
    </comment>
    <comment ref="A55" authorId="32" shapeId="0" xr:uid="{42CCBF62-85AA-4ECA-A70F-C35AC3D96FAC}">
      <text>
        <t>[Threaded comment]
Your version of Excel allows you to read this threaded comment; however, any edits to it will get removed if the file is opened in a newer version of Excel. Learn more: https://go.microsoft.com/fwlink/?linkid=870924
Comment:
    Is this status of the test/event/trigger set to 'Breach' (i.e. the test has not been met or the trigger conditions have been met) at the data cut-off date?</t>
      </text>
    </comment>
    <comment ref="A56" authorId="33" shapeId="0" xr:uid="{1A59D36F-C2C7-48FA-B1B9-9A46B8D5CBD7}">
      <text>
        <t>[Threaded comment]
Your version of Excel allows you to read this threaded comment; however, any edits to it will get removed if the file is opened in a newer version of Excel. Learn more: https://go.microsoft.com/fwlink/?linkid=870924
Comment:
    Enter the consequence, as per the securitisation documentation, for this test/event/trigger not being satisfied (i.e. being breached):
Change in the priority of payments (CHPP)
Replacement of a counterparty (CHCP)
Both change in the priority of payments and replacement of a counterparty (BOTH)
Other consequence (OTHR)</t>
      </text>
    </comment>
    <comment ref="A58" authorId="34" shapeId="0" xr:uid="{DC306ED9-6CBA-471E-AD97-EB071FB87F14}">
      <text>
        <t>[Threaded comment]
Your version of Excel allows you to read this threaded comment; however, any edits to it will get removed if the file is opened in a newer version of Excel. Learn more: https://go.microsoft.com/fwlink/?linkid=870924
Comment:
    Report the same unique identifier here as the one entered into field IVSS1.</t>
      </text>
    </comment>
    <comment ref="A59" authorId="35" shapeId="0" xr:uid="{93B6ED9C-9B48-45A4-8261-187C800B7880}">
      <text>
        <t>[Threaded comment]
Your version of Excel allows you to read this threaded comment; however, any edits to it will get removed if the file is opened in a newer version of Excel. Learn more: https://go.microsoft.com/fwlink/?linkid=870924
Comment:
    The original unique cashflow item identifier. The reporting entity must not amend this unique identifier.</t>
      </text>
    </comment>
    <comment ref="A60" authorId="36" shapeId="0" xr:uid="{8C7BFCEC-E141-40F5-8AF9-87E07C972851}">
      <text>
        <t>[Threaded comment]
Your version of Excel allows you to read this threaded comment; however, any edits to it will get removed if the file is opened in a newer version of Excel. Learn more: https://go.microsoft.com/fwlink/?linkid=870924
Comment:
    If the original identifier in field IVSF2 cannot be maintained in this field enter the new identifier here. If there has been no change in the identifier, enter the same identifier as in IVSF2. The reporting entity must not amend this unique identifier.</t>
      </text>
    </comment>
    <comment ref="A61" authorId="37" shapeId="0" xr:uid="{83D3843C-4206-41DA-9DCB-3A227C1CB844}">
      <text>
        <t xml:space="preserve">[Threaded comment]
Your version of Excel allows you to read this threaded comment; however, any edits to it will get removed if the file is opened in a newer version of Excel. Learn more: https://go.microsoft.com/fwlink/?linkid=870924
Comment:
    List the cashflow item. This field is to be completed in the order of the applicable priority of receipts or payments as at the data cut-off date. That is, each source of cash inflows must be listed in turn, after which sources of cash outflows must be listed. </t>
      </text>
    </comment>
    <comment ref="A62" authorId="38" shapeId="0" xr:uid="{92387BCA-12CF-473A-B590-D6F32DE7A7C2}">
      <text>
        <t>[Threaded comment]
Your version of Excel allows you to read this threaded comment; however, any edits to it will get removed if the file is opened in a newer version of Excel. Learn more: https://go.microsoft.com/fwlink/?linkid=870924
Comment:
    What are the funds paid out as per the priority of payments for this item? Enter negative values for funds paid out, positive values for funds received. Note that the "Amount Paid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
      </text>
    </comment>
    <comment ref="A63" authorId="39" shapeId="0" xr:uid="{7109C53C-F059-404C-AB46-4595386E6AA4}">
      <text>
        <t>[Threaded comment]
Your version of Excel allows you to read this threaded comment; however, any edits to it will get removed if the file is opened in a newer version of Excel. Learn more: https://go.microsoft.com/fwlink/?linkid=870924
Comment:
    What are the funds available to the priority of payments after to the application of the cashflow item? Note that the "Amount Paid In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tc={68ADA26C-9027-40E5-A7B1-8606AE769495}</author>
    <author>tc={DCC58D8E-D5F9-4F11-831F-8499952D96FF}</author>
    <author>tc={5278C404-99B8-41B4-BE51-25FC98FDCD64}</author>
    <author>tc={860FCB2C-C36F-495A-8666-883D398BC8DD}</author>
    <author>tc={6C6AE1DC-9D9E-49CA-8F06-3769FB9F2BA4}</author>
    <author>tc={A0D6BFCB-63C2-48C8-99E0-5B680EA6F4D9}</author>
    <author>tc={F612774E-DAA5-4C85-9780-9DA79CC36C0E}</author>
    <author>tc={2D6C5F9C-55A5-4B53-BA4F-CD73EE4955BA}</author>
    <author>tc={51DC476F-0E13-4472-8F65-B21E362F773D}</author>
    <author>tc={40BBFA18-09F8-498A-B79D-F1E0B5D7F28E}</author>
    <author>tc={229D9DAA-4EC6-4236-87F1-A328E6BCB92B}</author>
    <author>tc={D21705AA-120C-40A8-B252-CDADCD30F2BF}</author>
    <author>tc={8C090CEA-6352-4B77-8773-F85E7D727FC1}</author>
    <author>tc={881DF6ED-F7FF-49D3-B453-99C75B438C53}</author>
    <author>tc={6AEC03A3-D547-4109-A399-CA41C1AA16F9}</author>
    <author>tc={3E262F86-91E5-46E0-99DA-059EA874BEC5}</author>
    <author>tc={84836063-ED67-4818-9F34-18323D35EC63}</author>
    <author>tc={5EE2CAA4-9FAA-4680-AA5D-32D4B9503871}</author>
    <author>tc={21CC3479-0D4B-47F1-A6D4-1BB76D970C38}</author>
    <author>tc={8965394F-27B2-4AE1-9F06-DB825129D7F0}</author>
    <author>tc={FBBB9FBA-27D2-44CF-94FB-8E7B282DDBB5}</author>
    <author>tc={4D148E5A-4FEB-4D08-B2EC-F67DD05B7C37}</author>
    <author>tc={1EC53E6E-D7DA-4638-B944-43E7C18C3D4E}</author>
    <author>tc={BECC8C4B-CE4E-420D-9744-C84D88362682}</author>
    <author>tc={78ED99EB-FD42-4B23-8A09-6873FD25592B}</author>
    <author>tc={1B772B0D-ED32-424A-BD2F-72FC6FDF5D7B}</author>
    <author>tc={31B0C996-5C9F-4A0D-B984-E57D5D8D55BA}</author>
    <author>tc={1F1FFA9C-A95D-42B7-8378-B5B1E4EF321A}</author>
    <author>tc={6B5E63CA-BF62-4176-BF5B-2F0823A76D4F}</author>
    <author>tc={85550837-14A9-4072-963B-3B3E367FCAB6}</author>
    <author>tc={A76B7689-B7F7-4408-8FED-DF3F489A1870}</author>
    <author>tc={B7735E12-2F3B-4337-99CC-09F2B250E9C0}</author>
    <author>tc={D9E6910E-456A-46E4-A7A1-D7977494A187}</author>
    <author>tc={69C8318B-9A7E-4E76-82E9-F64279804B00}</author>
    <author>tc={3CEEC238-21C8-4920-B069-F6C430D75397}</author>
    <author>tc={B8435DB2-BE47-49A0-A6C3-51E838659132}</author>
    <author>tc={3017419B-8ADD-4F92-9014-F1D4F29219FE}</author>
    <author>tc={967A9BEF-01CB-4593-8D60-EC24B9E71891}</author>
    <author>tc={68E96B37-2B2E-47BE-8E0B-799DA2415F77}</author>
    <author>tc={DEC047F2-B243-44D3-9268-C5885FF740F7}</author>
    <author>tc={CA02DA31-08C1-4166-84F4-0E77F4732AE9}</author>
    <author>tc={847A2F44-5EE9-45DF-B704-0E9AF8CE062F}</author>
    <author>tc={73DB1176-D580-4CBB-ACFE-D73750140603}</author>
    <author>tc={46DCB774-E56D-4DDE-B531-9F5C885C6E60}</author>
    <author>tc={5DB3B2A4-9650-4065-9631-0170ED1B1F2D}</author>
    <author>tc={3E3EF896-6D99-4F27-9FF2-08906F26563A}</author>
    <author>tc={83DA23C4-411C-49C7-982E-D351EA4BD825}</author>
    <author>tc={AE1E6CB0-6593-4CB6-B3C5-45DB64E72704}</author>
    <author>tc={FE9BF34F-FAA7-458D-BD33-ADFA0B417ADD}</author>
    <author>tc={4781F022-C7D3-4715-893D-F9CC9CC193E0}</author>
    <author>tc={47BCAFBF-4C43-48EB-AB4B-BE0F72B4CFDA}</author>
    <author>tc={FBAF2341-46DE-49E7-A3B5-2DFD1DBF24A9}</author>
    <author>tc={6A4E6E86-8813-4507-BB95-686E0B15B9AF}</author>
    <author>tc={A3CB4E35-3935-40A5-A0C8-92F287B06465}</author>
    <author>tc={D2BA4CC2-63A6-4EDF-80B3-2091AE75DDC4}</author>
    <author>tc={8DB9A7B1-5956-4C08-A635-9FF2BAB1451C}</author>
    <author>tc={6C60497B-FEAE-478B-8E31-0F13A34B14AA}</author>
    <author>tc={8A5228AB-D5E9-4B20-A6DE-F84ECDF67CF5}</author>
    <author>tc={08603006-97D4-4344-8852-F65E28826F13}</author>
    <author>tc={94CD89EB-E3DF-4591-B06A-F408794B23FC}</author>
    <author>tc={107C95CA-454B-46A2-9EB1-2D98A4C29D9D}</author>
    <author>tc={441C3F0B-2166-47EA-9438-BECBE672EC25}</author>
    <author>tc={249BF1BF-E3C6-4168-AD5F-0433143BB5ED}</author>
    <author>tc={66B395B7-6617-44B5-B397-A22684DA2B8B}</author>
    <author>tc={E79A41B0-D9AC-46B4-A22B-C2D7FA042A2E}</author>
    <author>tc={0C4AA884-88E3-4FDD-952B-96DEC1FBBE1E}</author>
    <author>tc={23AF8CBC-34C6-4B2D-BBC1-816483A4BB60}</author>
    <author>tc={27D2A599-AF2F-4FAD-824F-BD8B11DADB12}</author>
    <author>tc={CE1F1A99-B23B-4EE8-9A2C-D31DE81969A7}</author>
    <author>tc={B11870F2-A7A4-400A-AEFF-156BDBE41ABA}</author>
    <author>tc={F5ABD88D-C077-4E7D-A608-BCC684D9925A}</author>
  </authors>
  <commentList>
    <comment ref="CU1" authorId="0" shapeId="0" xr:uid="{68ADA26C-9027-40E5-A7B1-8606AE769495}">
      <text>
        <t>[Threaded comment]
Your version of Excel allows you to read this threaded comment; however, any edits to it will get removed if the file is opened in a newer version of Excel. Learn more: https://go.microsoft.com/fwlink/?linkid=870924
Comment:
    Will sort this column out with Paul</t>
      </text>
    </comment>
    <comment ref="A2" authorId="1" shapeId="0" xr:uid="{DCC58D8E-D5F9-4F11-831F-8499952D96FF}">
      <text>
        <t>[Threaded comment]
Your version of Excel allows you to read this threaded comment; however, any edits to it will get removed if the file is opened in a newer version of Excel. Learn more: https://go.microsoft.com/fwlink/?linkid=870924
Comment:
    The unique identifier assigned by the reporting entity in accordance with Article 11(1) of Delegated Regulation (EU) …/… [include number of the disclosure RTS].</t>
      </text>
    </comment>
    <comment ref="B2" authorId="2" shapeId="0" xr:uid="{5278C404-99B8-41B4-BE51-25FC98FDCD64}">
      <text>
        <t>[Threaded comment]
Your version of Excel allows you to read this threaded comment; however, any edits to it will get removed if the file is opened in a newer version of Excel. Learn more: https://go.microsoft.com/fwlink/?linkid=870924
Comment:
    Unique underlying exposure identifier. The identifier must be different from any external identification number, to ensure anonymity of the obligor. The reporting entity must not amend this unique identifier.</t>
      </text>
    </comment>
    <comment ref="C2" authorId="3" shapeId="0" xr:uid="{860FCB2C-C36F-495A-8666-883D398BC8DD}">
      <text>
        <t>[Threaded comment]
Your version of Excel allows you to read this threaded comment; however, any edits to it will get removed if the file is opened in a newer version of Excel. Learn more: https://go.microsoft.com/fwlink/?linkid=870924
Comment:
    If the original identifier in field RREL2 cannot be maintained in this field enter the new identifier here. If there has been no change in the identifier, enter the same identifier as in RREL2. The reporting entity must not amend this unique identifier.</t>
      </text>
    </comment>
    <comment ref="D2" authorId="4" shapeId="0" xr:uid="{6C6AE1DC-9D9E-49CA-8F06-3769FB9F2BA4}">
      <text>
        <t>[Threaded comment]
Your version of Excel allows you to read this threaded comment; however, any edits to it will get removed if the file is opened in a newer version of Excel. Learn more: https://go.microsoft.com/fwlink/?linkid=870924
Comment:
    Original unique obligor identifier. The identifier must be different from any external identification number, in order to ensure anonymity of the obligor. The reporting entity must not amend this unique identifier.</t>
      </text>
    </comment>
    <comment ref="E2" authorId="5" shapeId="0" xr:uid="{A0D6BFCB-63C2-48C8-99E0-5B680EA6F4D9}">
      <text>
        <t>[Threaded comment]
Your version of Excel allows you to read this threaded comment; however, any edits to it will get removed if the file is opened in a newer version of Excel. Learn more: https://go.microsoft.com/fwlink/?linkid=870924
Comment:
    If the original identifier in field RREL4 cannot be maintained in this field enter the new identifier here. If there has been no change in the identifier, enter the same identifier as in RREL4. The reporting entity must not amend this unique identifier.</t>
      </text>
    </comment>
    <comment ref="F2" authorId="6" shapeId="0" xr:uid="{F612774E-DAA5-4C85-9780-9DA79CC36C0E}">
      <text>
        <t>[Threaded comment]
Your version of Excel allows you to read this threaded comment; however, any edits to it will get removed if the file is opened in a newer version of Excel. Learn more: https://go.microsoft.com/fwlink/?linkid=870924
Comment:
    The data cut-off date for this data submission.</t>
      </text>
    </comment>
    <comment ref="G2" authorId="7" shapeId="0" xr:uid="{2D6C5F9C-55A5-4B53-BA4F-CD73EE4955BA}">
      <text>
        <t>[Threaded comment]
Your version of Excel allows you to read this threaded comment; however, any edits to it will get removed if the file is opened in a newer version of Excel. Learn more: https://go.microsoft.com/fwlink/?linkid=870924
Comment:
    Is the primary obligor a resident of the country in which the collateral and underlying exposure reside?</t>
      </text>
    </comment>
    <comment ref="H2" authorId="8" shapeId="0" xr:uid="{51DC476F-0E13-4472-8F65-B21E362F773D}">
      <text>
        <t>[Threaded comment]
Your version of Excel allows you to read this threaded comment; however, any edits to it will get removed if the file is opened in a newer version of Excel. Learn more: https://go.microsoft.com/fwlink/?linkid=870924
Comment:
    The geographic region (NUTS3 classification) where the obligor is located. Where no NUTS3 classification has been produced by Eurostat (e.g. a non-EU jurisdiction), enter the two-digit country code in {COUNTRYCODE_2} format followed by 'ZZZ'.</t>
      </text>
    </comment>
    <comment ref="I2" authorId="9" shapeId="0" xr:uid="{40BBFA18-09F8-498A-B79D-F1E0B5D7F28E}">
      <text>
        <t>[Threaded comment]
Your version of Excel allows you to read this threaded comment; however, any edits to it will get removed if the file is opened in a newer version of Excel. Learn more: https://go.microsoft.com/fwlink/?linkid=870924
Comment:
    Enter the year of the NUTS3 classification used for the Geographic Region fields, e.g. 2013 for NUTS3 2013. All geographic region fields must use the same classification consistently for each underlying exposure and across all underlying exposures in the data submission. For example, reporting using NUTS3 2006 for some geographic fields relating to a given underlying exposure and reporting using NUTS3 2013 for other fields relating to the same exposure is not allowed. In the same way, reporting geographic region fields using NUTS3 2006 for some underlying exposures and reporting geographic region fields using NUTS3 2013 for other underlying exposures in the same data submission is not allowed.</t>
      </text>
    </comment>
    <comment ref="J2" authorId="10" shapeId="0" xr:uid="{229D9DAA-4EC6-4236-87F1-A328E6BCB92B}">
      <text>
        <t>[Threaded comment]
Your version of Excel allows you to read this threaded comment; however, any edits to it will get removed if the file is opened in a newer version of Excel. Learn more: https://go.microsoft.com/fwlink/?linkid=870924
Comment:
    Employment status of the primary obligor:
Employed - Private Sector (EMRS)
Employed - Public Sector (EMBL)
Employed - Sector Unknown (EMUK)
Unemployed (UNEM)
Self-employed (SFEM)
No Employment, Obligor is Legal Entity (NOEM)
Student (STNT)
Pensioner (PNNR)
Other (OTHR)</t>
      </text>
    </comment>
    <comment ref="K2" authorId="11" shapeId="0" xr:uid="{D21705AA-120C-40A8-B252-CDADCD30F2BF}">
      <text>
        <t>[Threaded comment]
Your version of Excel allows you to read this threaded comment; however, any edits to it will get removed if the file is opened in a newer version of Excel. Learn more: https://go.microsoft.com/fwlink/?linkid=870924
Comment:
    Customer type at origination:
New customer and not an employee/affiliated with the originator's group (CNEO)
New customer and an employee/affiliated with the originator's group (CEMO)
New customer and employee/affiliation not recorded (CNRO)
Existing customer and not an employee/affiliated with the originator's group (ENEO)
Existing customer and an employee/affiliated with the originator's group (EEMO)
Existing customer and employee/affiliation not recorded (ENRO)
Other (OTHR)</t>
      </text>
    </comment>
    <comment ref="L2" authorId="12" shapeId="0" xr:uid="{8C090CEA-6352-4B77-8773-F85E7D727FC1}">
      <text>
        <t>[Threaded comment]
Your version of Excel allows you to read this threaded comment; however, any edits to it will get removed if the file is opened in a newer version of Excel. Learn more: https://go.microsoft.com/fwlink/?linkid=870924
Comment:
    Primary obligor annual income used to underwrite the underlying exposure at the time of origination. Where the primary obligor is a legal person/entity, enter that obligor’s annual revenue.
Include the currency in which the amount is denominated, using {CURRENCYCODE_3} format.</t>
      </text>
    </comment>
    <comment ref="M2" authorId="13" shapeId="0" xr:uid="{881DF6ED-F7FF-49D3-B453-99C75B438C53}">
      <text>
        <t>[Threaded comment]
Your version of Excel allows you to read this threaded comment; however, any edits to it will get removed if the file is opened in a newer version of Excel. Learn more: https://go.microsoft.com/fwlink/?linkid=870924
Comment:
    Indicate what income in RREL16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text>
    </comment>
    <comment ref="N2" authorId="14" shapeId="0" xr:uid="{6AEC03A3-D547-4109-A399-CA41C1AA16F9}">
      <text>
        <t>[Threaded comment]
Your version of Excel allows you to read this threaded comment; however, any edits to it will get removed if the file is opened in a newer version of Excel. Learn more: https://go.microsoft.com/fwlink/?linkid=870924
Comment:
    Currency in which the primary obligor's income or revenue is paid.</t>
      </text>
    </comment>
    <comment ref="O2" authorId="15" shapeId="0" xr:uid="{3E262F86-91E5-46E0-99DA-059EA874BEC5}">
      <text>
        <t>[Threaded comment]
Your version of Excel allows you to read this threaded comment; however, any edits to it will get removed if the file is opened in a newer version of Excel. Learn more: https://go.microsoft.com/fwlink/?linkid=870924
Comment:
    Primary Income Verification:
Self-certified no Checks (SCRT)
Self-certified with Affordability Confirmation (SCNF)
Verified (VRFD)
Non-Verified Income or Fast Track (NVRF)
Credit Bureau Information or Scoring (SCRG)
Other (OTHR)</t>
      </text>
    </comment>
    <comment ref="P2" authorId="16" shapeId="0" xr:uid="{84836063-ED67-4818-9F34-18323D35EC63}">
      <text>
        <t>[Threaded comment]
Your version of Excel allows you to read this threaded comment; however, any edits to it will get removed if the file is opened in a newer version of Excel. Learn more: https://go.microsoft.com/fwlink/?linkid=870924
Comment:
    Date of original underlying exposure advance.</t>
      </text>
    </comment>
    <comment ref="Q2" authorId="17" shapeId="0" xr:uid="{5EE2CAA4-9FAA-4680-AA5D-32D4B9503871}">
      <text>
        <t>[Threaded comment]
Your version of Excel allows you to read this threaded comment; however, any edits to it will get removed if the file is opened in a newer version of Excel. Learn more: https://go.microsoft.com/fwlink/?linkid=870924
Comment:
    The reason for the obligor taking out the loan:
Purchase (PURC)
Remortgage (RMRT)
Renovation (RENV)
Equity Release (EQRE)
Construction (CNST)
Debt Consolidation (DCON)
Remortgage with Equity Release (RMEQ)
Business Funding (BSFN)
Combination Mortgage (CMRT)
Investment Mortgage (IMRT)
Right to Buy (RGBY)
Government Sponsored Loan (GSPL)
Other (OTHR)</t>
      </text>
    </comment>
    <comment ref="R2" authorId="18" shapeId="0" xr:uid="{21CC3479-0D4B-47F1-A6D4-1BB76D970C38}">
      <text>
        <t>[Threaded comment]
Your version of Excel allows you to read this threaded comment; however, any edits to it will get removed if the file is opened in a newer version of Excel. Learn more: https://go.microsoft.com/fwlink/?linkid=870924
Comment:
    The underlying exposure currency denomination.</t>
      </text>
    </comment>
    <comment ref="S2" authorId="19" shapeId="0" xr:uid="{8965394F-27B2-4AE1-9F06-DB825129D7F0}">
      <text>
        <t>[Threaded comment]
Your version of Excel allows you to read this threaded comment; however, any edits to it will get removed if the file is opened in a newer version of Excel. Learn more: https://go.microsoft.com/fwlink/?linkid=870924
Comment:
    Type of amortisation of the underlying exposure including principal and interest.
French - i.e. Amortisation in which the total amount — principal plus interest — repaid in each instalment is the same. (FRXX)
German - i.e. Amortisation in which the first instalment is interest-only and the remaining instalments are constant, including capital amortisation and interest. (DEXX)
Fixed amortisation schedule - i.e. Amortisation in which the principal amount repaid in each instalment is the same. (FIXE)
Bullet - i.e. Amortisation in which the full principal amount is repaid in the last instalment. (BLLT)
Other (OTHR)</t>
      </text>
    </comment>
    <comment ref="T2" authorId="20" shapeId="0" xr:uid="{FBBB9FBA-27D2-44CF-94FB-8E7B282DDBB5}">
      <text>
        <t>[Threaded comment]
Your version of Excel allows you to read this threaded comment; however, any edits to it will get removed if the file is opened in a newer version of Excel. Learn more: https://go.microsoft.com/fwlink/?linkid=870924
Comment:
    Enter the number of payments made prior to the exposure being transferred to the securitisation.</t>
      </text>
    </comment>
    <comment ref="U2" authorId="21" shapeId="0" xr:uid="{4D148E5A-4FEB-4D08-B2EC-F67DD05B7C37}">
      <text>
        <t>[Threaded comment]
Your version of Excel allows you to read this threaded comment; however, any edits to it will get removed if the file is opened in a newer version of Excel. Learn more: https://go.microsoft.com/fwlink/?linkid=870924
Comment:
    Current balance of arrears, which is defined as:
Total payments due to date
PLUS any amounts capitalised 
PLUS any fees applied to the account
LESS total payments received to date.
If no arrears then enter 0.
Include the currency in which the amount is denominated, using {CURRENCYCODE_3} format.</t>
      </text>
    </comment>
    <comment ref="V2" authorId="22" shapeId="0" xr:uid="{1EC53E6E-D7DA-4638-B944-43E7C18C3D4E}">
      <text>
        <t>[Threaded comment]
Your version of Excel allows you to read this threaded comment; however, any edits to it will get removed if the file is opened in a newer version of Excel. Learn more: https://go.microsoft.com/fwlink/?linkid=870924
Comment:
    Number of days this underlying exposure is in arrears (either interest or principal and, if different, the higher number of the two) as at the data cut-off date.</t>
      </text>
    </comment>
    <comment ref="W2" authorId="23" shapeId="0" xr:uid="{BECC8C4B-CE4E-420D-9744-C84D88362682}">
      <text>
        <t>[Threaded comment]
Your version of Excel allows you to read this threaded comment; however, any edits to it will get removed if the file is opened in a newer version of Excel. Learn more: https://go.microsoft.com/fwlink/?linkid=870924
Comment:
    Current status of the underlying exposure that has been securitised:
Performing (PERF)
Restructured - No Arrears (RNAR)
Restructured - Arrears (RARR)
Defaulted according to Article 178 of Regulation (EU) No 575/2013 (DFLT)
Not defaulted according to Article 178 of Regulation (EU) No 575/2013 but classified as defaulted due to another definition of default being met (NDFT)
Defaulted both according to Article 178 of Regulation (EU) No 575/2013 and according to another definition of default being met (DTCR)
Defaulted only under another definition of default being met (DADB)
Arrears (ARRE)
Repurchased by Seller – Breach of Representations and Warranties (REBR)
Repurchased by Seller – Defaulted (REDF)
Repurchased by Seller – Restructured (RERE)
Repurchased by Seller – Special Servicing (RESS)
Repurchased by Seller – Other Reason (REOT)
Redeemed (RDMD)
Other (OTHR)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t>
      </text>
    </comment>
    <comment ref="X2" authorId="24" shapeId="0" xr:uid="{78ED99EB-FD42-4B23-8A09-6873FD25592B}">
      <text>
        <t>[Threaded comment]
Your version of Excel allows you to read this threaded comment; however, any edits to it will get removed if the file is opened in a newer version of Excel. Learn more: https://go.microsoft.com/fwlink/?linkid=870924
Comment:
    Give the full legal name of the underlying exposure originator. The name entered must match the name associated with the LEI in the Global Legal Entity Foundation (GLEIF) database.</t>
      </text>
    </comment>
    <comment ref="Y2" authorId="25" shapeId="0" xr:uid="{1B772B0D-ED32-424A-BD2F-72FC6FDF5D7B}">
      <text>
        <t>[Threaded comment]
Your version of Excel allows you to read this threaded comment; however, any edits to it will get removed if the file is opened in a newer version of Excel. Learn more: https://go.microsoft.com/fwlink/?linkid=870924
Comment:
    Provide the Legal Entity Identifier (as specified in the Global Legal Entity Foundation (GLEIF) database) of the underlying exposure originator.</t>
      </text>
    </comment>
    <comment ref="Z2" authorId="26" shapeId="0" xr:uid="{31B0C996-5C9F-4A0D-B984-E57D5D8D55BA}">
      <text>
        <t>[Threaded comment]
Your version of Excel allows you to read this threaded comment; however, any edits to it will get removed if the file is opened in a newer version of Excel. Learn more: https://go.microsoft.com/fwlink/?linkid=870924
Comment:
    Country where the underlying exposure originator is established.</t>
      </text>
    </comment>
    <comment ref="AA2" authorId="27" shapeId="0" xr:uid="{1F1FFA9C-A95D-42B7-8378-B5B1E4EF321A}">
      <text>
        <t>[Threaded comment]
Your version of Excel allows you to read this threaded comment; however, any edits to it will get removed if the file is opened in a newer version of Excel. Learn more: https://go.microsoft.com/fwlink/?linkid=870924
Comment:
    Report the same unique identifier here as the one entered into field RREL1.</t>
      </text>
    </comment>
    <comment ref="AB2" authorId="28" shapeId="0" xr:uid="{6B5E63CA-BF62-4176-BF5B-2F0823A76D4F}">
      <text>
        <t>[Threaded comment]
Your version of Excel allows you to read this threaded comment; however, any edits to it will get removed if the file is opened in a newer version of Excel. Learn more: https://go.microsoft.com/fwlink/?linkid=870924
Comment:
    Unique identifier for each underlying exposure. This must match field RREL3.</t>
      </text>
    </comment>
    <comment ref="AC2" authorId="29" shapeId="0" xr:uid="{85550837-14A9-4072-963B-3B3E367FCAB6}">
      <text>
        <t>[Threaded comment]
Your version of Excel allows you to read this threaded comment; however, any edits to it will get removed if the file is opened in a newer version of Excel. Learn more: https://go.microsoft.com/fwlink/?linkid=870924
Comment:
    The original unique identifier assigned to the collateral. The identifier must be different from any external identification number, in order to ensure anonymity of the obligor. The reporting entity must not amend this unique identifier.</t>
      </text>
    </comment>
    <comment ref="AD2" authorId="30" shapeId="0" xr:uid="{A76B7689-B7F7-4408-8FED-DF3F489A1870}">
      <text>
        <t>[Threaded comment]
Your version of Excel allows you to read this threaded comment; however, any edits to it will get removed if the file is opened in a newer version of Excel. Learn more: https://go.microsoft.com/fwlink/?linkid=870924
Comment:
    If the original identifier in field RREC2 cannot be maintained in this field enter the new identifier here. The identifier must be different from any external identification number, in order to ensure anonymity of the obligor. If there has been no change in the identifier, enter the same identifier as in RREC2. The reporting entity must not amend this unique identifier.</t>
      </text>
    </comment>
    <comment ref="AE2" authorId="31" shapeId="0" xr:uid="{B7735E12-2F3B-4337-99CC-09F2B250E9C0}">
      <text>
        <t>[Threaded comment]
Your version of Excel allows you to read this threaded comment; however, any edits to it will get removed if the file is opened in a newer version of Excel. Learn more: https://go.microsoft.com/fwlink/?linkid=870924
Comment:
    The primary (in terms of value) type of asset securing the debt. Where there is a guarantee backed by physical or financial collateral, look through the guarantee to any collateral that may be supporting that guarantee.
Automobile (CARX)
Industrial Vehicle (INDV)
Commercial Truck (CMTR)
Rail Vehicle (RALV)
Nautical Commercial Vehicle (NACM)
Nautical Leisure Vehicle (NALV)
Aeroplane (AERO)
Machine Tool (MCHT)
Industrial Equipment (INDE)
Office Equipment (OFEQ)
IT Equipment (ITEQ)
Medical Equipment (MDEQ)
Energy Related Equipment (ENEQ)
Commercial Building (CBLD)
Residential Building (RBLD)
Industrial Building (IBLD)
Other Vehicle (OTHV)
Other Equipment (OTHE)
Other Real Estate (OTRE)
Other goods or inventory (OTGI)
Securities (SECU)
Guarantee (GUAR)
Other Financial Asset (OTFA)
Mixed Categories Due to Security Over All Assets of the Obligor (MIXD)
Other (OTHR)</t>
      </text>
    </comment>
    <comment ref="AF2" authorId="32" shapeId="0" xr:uid="{D9E6910E-456A-46E4-A7A1-D7977494A187}">
      <text>
        <t>[Threaded comment]
Your version of Excel allows you to read this threaded comment; however, any edits to it will get removed if the file is opened in a newer version of Excel. Learn more: https://go.microsoft.com/fwlink/?linkid=870924
Comment:
    The method of calculating the most recent value of the collateral, as provided in RREC13:
Full, internal and external inspection (FIEI)
Full, only external inspection (FOEI)
Drive-by (DRVB)
Automated Value Model (AUVM)
Indexed (IDXD)
Desktop (DKTP)
Managing Agent or Estate Agent (MAEA)
Tax Authority (TXAT)
Other (OTHR)</t>
      </text>
    </comment>
    <comment ref="AG2" authorId="33" shapeId="0" xr:uid="{69C8318B-9A7E-4E76-82E9-F64279804B00}">
      <text>
        <t>[Threaded comment]
Your version of Excel allows you to read this threaded comment; however, any edits to it will get removed if the file is opened in a newer version of Excel. Learn more: https://go.microsoft.com/fwlink/?linkid=870924
Comment:
    The original valuation of the collateral used when the underlying exposure was originated (i.e. before securitisation). 
Include the currency in which the amount is denominated, using {CURRENCYCODE_3} format.</t>
      </text>
    </comment>
    <comment ref="AH2" authorId="34" shapeId="0" xr:uid="{3CEEC238-21C8-4920-B069-F6C430D75397}">
      <text>
        <t>[Threaded comment]
Your version of Excel allows you to read this threaded comment; however, any edits to it will get removed if the file is opened in a newer version of Excel. Learn more: https://go.microsoft.com/fwlink/?linkid=870924
Comment:
    The method of calculating the value of the collateral at the time of underlying exposure origination, as provided in RREC17:
Full, internal and external inspection (FIEI)
Full, only external inspection (FOEI)
Drive-by (DRVB)
Automated Valuation Model (AUVM)
Indexed (IDXD)
Desktop (DKTP)
Managing Agent / Estate Agent (MAEA)
Tax Authority (TXAT)
Other (OTHR)</t>
      </text>
    </comment>
    <comment ref="AI2" authorId="35" shapeId="0" xr:uid="{B8435DB2-BE47-49A0-A6C3-51E838659132}">
      <text>
        <t>[Threaded comment]
Your version of Excel allows you to read this threaded comment; however, any edits to it will get removed if the file is opened in a newer version of Excel. Learn more: https://go.microsoft.com/fwlink/?linkid=870924
Comment:
    The date of original valuation of the collateral, as provided in RREC17.</t>
      </text>
    </comment>
    <comment ref="AJ2" authorId="36" shapeId="0" xr:uid="{3017419B-8ADD-4F92-9014-F1D4F29219FE}">
      <text>
        <t>[Threaded comment]
Your version of Excel allows you to read this threaded comment; however, any edits to it will get removed if the file is opened in a newer version of Excel. Learn more: https://go.microsoft.com/fwlink/?linkid=870924
Comment:
    Guarantor Type:
No Guarantor (NGUA)
Individual - Family Relation (FAML)
Individual - Other (IOTH)
Government (GOVE)
Bank (BANK)
Insurance Product (INSU)
Nationale Hypotheek Garantie Guarantee Scheme (NHGX)
Fonds de Garantie de l'Accession Sociale (FGAS)
Caution (CATN)
Other (OTHR)</t>
      </text>
    </comment>
    <comment ref="AK2" authorId="37" shapeId="0" xr:uid="{967A9BEF-01CB-4593-8D60-EC24B9E71891}">
      <text>
        <t>[Threaded comment]
Your version of Excel allows you to read this threaded comment; however, any edits to it will get removed if the file is opened in a newer version of Excel. Learn more: https://go.microsoft.com/fwlink/?linkid=870924
Comment:
    The date that the underlying exposure was transferred to the SSPE. For all underlying exposures in the pool as at the cut-off date in the first report submitted to the securitisation repository, if this information is not available enter the later of: (i) the closing date of the securitisation, and (ii) the origination date of the underlying exposure.</t>
      </text>
    </comment>
    <comment ref="AL2" authorId="38" shapeId="0" xr:uid="{68E96B37-2B2E-47BE-8E0B-799DA2415F77}">
      <text>
        <t>[Threaded comment]
Your version of Excel allows you to read this threaded comment; however, any edits to it will get removed if the file is opened in a newer version of Excel. Learn more: https://go.microsoft.com/fwlink/?linkid=870924
Comment:
    Date on which the underlying exposure was repurchased from the pool.</t>
      </text>
    </comment>
    <comment ref="AM2" authorId="39" shapeId="0" xr:uid="{DEC047F2-B243-44D3-9268-C5885FF740F7}">
      <text>
        <t>[Threaded comment]
Your version of Excel allows you to read this threaded comment; however, any edits to it will get removed if the file is opened in a newer version of Excel. Learn more: https://go.microsoft.com/fwlink/?linkid=870924
Comment:
    Date on which account redeemed or (for defaulted underlying exposures) the date that the recovery process was completed.</t>
      </text>
    </comment>
    <comment ref="AS2" authorId="40" shapeId="0" xr:uid="{CA02DA31-08C1-4166-84F4-0E77F4732AE9}">
      <text>
        <t>[Threaded comment]
Your version of Excel allows you to read this threaded comment; however, any edits to it will get removed if the file is opened in a newer version of Excel. Learn more: https://go.microsoft.com/fwlink/?linkid=870924
Comment:
    The date of maturity of the underlying exposure or expiry of the lease.</t>
      </text>
    </comment>
    <comment ref="AT2" authorId="41" shapeId="0" xr:uid="{847A2F44-5EE9-45DF-B704-0E9AF8CE062F}">
      <text>
        <t>[Threaded comment]
Your version of Excel allows you to read this threaded comment; however, any edits to it will get removed if the file is opened in a newer version of Excel. Learn more: https://go.microsoft.com/fwlink/?linkid=870924
Comment:
    Original contractual term (number of months) at the origination date.</t>
      </text>
    </comment>
    <comment ref="AV2" authorId="42" shapeId="0" xr:uid="{73DB1176-D580-4CBB-ACFE-D73750140603}">
      <text>
        <t>[Threaded comment]
Your version of Excel allows you to read this threaded comment; however, any edits to it will get removed if the file is opened in a newer version of Excel. Learn more: https://go.microsoft.com/fwlink/?linkid=870924
Comment:
    Original underlying exposure balance (inclusive of fees). 
This is referring to the balance of the underlying exposure at the underlying exposure origination date, not the date of the underlying exposure’s sale to the SSPE or the closing date of the securitisation.
Include the currency in which the amount is denominated, using {CURRENCYCODE_3} format.</t>
      </text>
    </comment>
    <comment ref="AW2" authorId="43" shapeId="0" xr:uid="{46DCB774-E56D-4DDE-B531-9F5C885C6E60}">
      <text>
        <t>[Threaded comment]
Your version of Excel allows you to read this threaded comment; however, any edits to it will get removed if the file is opened in a newer version of Excel. Learn more: https://go.microsoft.com/fwlink/?linkid=870924
Comment:
    Amount of underlying exposure outstanding as of the data cut-off date. This includes any amounts that are secured by the mortgage and will be classed as principal in the securitisation. For example, if fees have been added to the underlying exposure balance and are part of the principal in the securitisation these are to be added. It excludes any interest arrears or penalty amounts.
Current balance includes the principal arrears. However, savings amount is to be deducted if a subparticipation exists. (i.e. underlying exposure balance = underlying exposure +/- subparticipation; +/- 0 if no subparticipation).
Include the currency in which the amount is denominated, using {CURRENCYCODE_3} format.</t>
      </text>
    </comment>
    <comment ref="AZ2" authorId="44" shapeId="0" xr:uid="{5DB3B2A4-9650-4065-9631-0170ED1B1F2D}">
      <text>
        <t>[Threaded comment]
Your version of Excel allows you to read this threaded comment; however, any edits to it will get removed if the file is opened in a newer version of Excel. Learn more: https://go.microsoft.com/fwlink/?linkid=870924
Comment:
    For underlying exposures with flexible re-draw facilities (including revolving characteristics) or where the maximum underlying exposure amount hasn’t been withdrawn in full – the maximum underlying exposure amount that could potentially be outstanding.
This field is only to be populated for underlying exposures that have flexible or further drawing characteristics. 
This is not intended to capture instances where the obligor may renegotiate an increased underlying exposure balance but rather where there is currently the contractual ability for the obligor to do this and for the lender to provide the additional funding.
Include the currency in which the amount is denominated, using {CURRENCYCODE_3} format.</t>
      </text>
    </comment>
    <comment ref="BA2" authorId="45" shapeId="0" xr:uid="{3E3EF896-6D99-4F27-9FF2-08906F26563A}">
      <text>
        <t>[Threaded comment]
Your version of Excel allows you to read this threaded comment; however, any edits to it will get removed if the file is opened in a newer version of Excel. Learn more: https://go.microsoft.com/fwlink/?linkid=870924
Comment:
    Enter the price, relative to par, at which the underlying exposure was purchased by the SSPE. Enter 100 if no discounting was applied.</t>
      </text>
    </comment>
    <comment ref="BC2" authorId="46" shapeId="0" xr:uid="{83DA23C4-411C-49C7-982E-D351EA4BD825}">
      <text>
        <t>[Threaded comment]
Your version of Excel allows you to read this threaded comment; however, any edits to it will get removed if the file is opened in a newer version of Excel. Learn more: https://go.microsoft.com/fwlink/?linkid=870924
Comment:
    Frequency of principal payments due, i.e. period between payments:
Monthly (MNTH)
Quarterly (QUTR)
Semi Annual (SEMI)
Annual (YEAR)
Other (OTHR)</t>
      </text>
    </comment>
    <comment ref="BD2" authorId="47" shapeId="0" xr:uid="{AE1E6CB0-6593-4CB6-B3C5-45DB64E72704}">
      <text>
        <t>[Threaded comment]
Your version of Excel allows you to read this threaded comment; however, any edits to it will get removed if the file is opened in a newer version of Excel. Learn more: https://go.microsoft.com/fwlink/?linkid=870924
Comment:
    Frequency of interest payments due, i.e. period between payments:
Monthly (MNTH)
Quarterly (QUTR)
Semi Annual (SEMI)
Annual (YEAR)
Other (OTHR)</t>
      </text>
    </comment>
    <comment ref="BE2" authorId="48" shapeId="0" xr:uid="{FE9BF34F-FAA7-458D-BD33-ADFA0B417ADD}">
      <text>
        <t>[Threaded comment]
Your version of Excel allows you to read this threaded comment; however, any edits to it will get removed if the file is opened in a newer version of Excel. Learn more: https://go.microsoft.com/fwlink/?linkid=870924
Comment:
    This is the next contractual payment due by the obligor according to the payment frequency of the underlying exposure.
Include the currency in which the amount is denominated, using {CURRENCYCODE_3} format.</t>
      </text>
    </comment>
    <comment ref="BH2" authorId="49" shapeId="0" xr:uid="{4781F022-C7D3-4715-893D-F9CC9CC193E0}">
      <text>
        <t xml:space="preserve">[Threaded comment]
Your version of Excel allows you to read this threaded comment; however, any edits to it will get removed if the file is opened in a newer version of Excel. Learn more: https://go.microsoft.com/fwlink/?linkid=870924
Comment:
    Interest rate type:
Floating rate underlying exposure (for life) (FLIF)
Floating rate underlying exposure linked to one index that will revert to another index in the future (FINX)
Fixed rate underlying exposure (for life) (FXRL)
Fixed with future periodic resets (FXPR)
Fixed rate underlying exposure with compulsory future switch to floating (FLCF)
Floating rate underlying exposure with floor (FLFL)
Floating rate underlying exposure with cap (CAPP)
Floating rate underlying exposure with both floor and cap (FLCA)
Discount (DISC)
Switch Optionality (SWIC)
Obligor Swapped (OBLS)
Modular (MODE)
Other (OTHR)
</t>
      </text>
    </comment>
    <comment ref="BI2" authorId="50" shapeId="0" xr:uid="{47BCAFBF-4C43-48EB-AB4B-BE0F72B4CFDA}">
      <text>
        <t>[Threaded comment]
Your version of Excel allows you to read this threaded comment; however, any edits to it will get removed if the file is opened in a newer version of Excel. Learn more: https://go.microsoft.com/fwlink/?linkid=870924
Comment:
    Gross rate per annum used to calculate the current period scheduled interest on the securitised underlying exposure. Rates calculated on a period-by-period basis must be annualised.</t>
      </text>
    </comment>
    <comment ref="BJ2" authorId="51" shapeId="0" xr:uid="{FBAF2341-46DE-49E7-A3B5-2DFD1DBF24A9}">
      <text>
        <t>[Threaded comment]
Your version of Excel allows you to read this threaded comment; however, any edits to it will get removed if the file is opened in a newer version of Excel. Learn more: https://go.microsoft.com/fwlink/?linkid=870924
Comment:
    The base reference interest index currently applicable (the reference rate off which the interest rate is set):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t>
      </text>
    </comment>
    <comment ref="BL2" authorId="52" shapeId="0" xr:uid="{6A4E6E86-8813-4507-BB95-686E0B15B9AF}">
      <text>
        <t>[Threaded comment]
Your version of Excel allows you to read this threaded comment; however, any edits to it will get removed if the file is opened in a newer version of Excel. Learn more: https://go.microsoft.com/fwlink/?linkid=870924
Comment:
    Current interest rate margin of the floating-rate underlying exposure over (or under, in which case input as a negative) the index rate.</t>
      </text>
    </comment>
    <comment ref="CB2" authorId="53" shapeId="0" xr:uid="{A3CB4E35-3935-40A5-A0C8-92F287B06465}">
      <text>
        <t>[Threaded comment]
Your version of Excel allows you to read this threaded comment; however, any edits to it will get removed if the file is opened in a newer version of Excel. Learn more: https://go.microsoft.com/fwlink/?linkid=870924
Comment:
    The latest date on which an unscheduled principal payment was received.</t>
      </text>
    </comment>
    <comment ref="CC2" authorId="54" shapeId="0" xr:uid="{D2BA4CC2-63A6-4EDF-80B3-2091AE75DDC4}">
      <text>
        <t>[Threaded comment]
Your version of Excel allows you to read this threaded comment; however, any edits to it will get removed if the file is opened in a newer version of Excel. Learn more: https://go.microsoft.com/fwlink/?linkid=870924
Comment:
    Total prepayments collected as at the data cut-off date (prepayments defined as unscheduled principal payment) since the underlying exposure origination date.
Include the currency in which the amount is denominated, using {CURRENCYCODE_3} format.</t>
      </text>
    </comment>
    <comment ref="CE2" authorId="55" shapeId="0" xr:uid="{8DB9A7B1-5956-4C08-A635-9FF2BAB1451C}">
      <text>
        <t>[Threaded comment]
Your version of Excel allows you to read this threaded comment; however, any edits to it will get removed if the file is opened in a newer version of Excel. Learn more: https://go.microsoft.com/fwlink/?linkid=870924
Comment:
    Date the underlying exposure was last in arrears.</t>
      </text>
    </comment>
    <comment ref="CF2" authorId="56" shapeId="0" xr:uid="{6C60497B-FEAE-478B-8E31-0F13A34B14AA}">
      <text>
        <t>[Threaded comment]
Your version of Excel allows you to read this threaded comment; however, any edits to it will get removed if the file is opened in a newer version of Excel. Learn more: https://go.microsoft.com/fwlink/?linkid=870924
Comment:
    If the underlying exposure is in default as per Article 178 of Regulation (EU) No 575/2013, select the appropriate reason:
In default because the debtor is unlikely to pay, in accordance with Article 178 of Regulation (EU) No 575/2013. (UPXX)
In default because any debt is more than 90/180 days past due, in accordance with Article 178 of Regulation (EU) No 575/2013. (PDXX)
In default both because it is considered that the debtor is unlikely to pay and because any debt is more than 90/180 days past due, in accordance with Article 178 of Regulation (EU) No 575/2013. (UPPD)</t>
      </text>
    </comment>
    <comment ref="CG2" authorId="57" shapeId="0" xr:uid="{8A5228AB-D5E9-4B20-A6DE-F84ECDF67CF5}">
      <text>
        <t>[Threaded comment]
Your version of Excel allows you to read this threaded comment; however, any edits to it will get removed if the file is opened in a newer version of Excel. Learn more: https://go.microsoft.com/fwlink/?linkid=870924
Comment:
    Total gross default amount before the application of sale proceeds and recoveries. If not in default, enter 0.
Include the currency in which the amount is denominated, using {CURRENCYCODE_3} format.</t>
      </text>
    </comment>
    <comment ref="CH2" authorId="58" shapeId="0" xr:uid="{08603006-97D4-4344-8852-F65E28826F13}">
      <text>
        <t>[Threaded comment]
Your version of Excel allows you to read this threaded comment; however, any edits to it will get removed if the file is opened in a newer version of Excel. Learn more: https://go.microsoft.com/fwlink/?linkid=870924
Comment:
    The date of default.</t>
      </text>
    </comment>
    <comment ref="CI2" authorId="59" shapeId="0" xr:uid="{94CD89EB-E3DF-4591-B06A-F408794B23FC}">
      <text>
        <t>[Threaded comment]
Your version of Excel allows you to read this threaded comment; however, any edits to it will get removed if the file is opened in a newer version of Excel. Learn more: https://go.microsoft.com/fwlink/?linkid=870924
Comment:
    The allocated losses to date, net of fees, accrued interest etc. after application of sale proceeds (excluding prepayment charge if subordinate to principal recoveries). Show any gain on sale as a negative number. Should reflect most recent situation as at the data cut-off date, i.e. as recoveries are collected and the work out process progresses.
Include the currency in which the amount is denominated, using {CURRENCYCODE_3} format.</t>
      </text>
    </comment>
    <comment ref="CJ2" authorId="60" shapeId="0" xr:uid="{107C95CA-454B-46A2-9EB1-2D98A4C29D9D}">
      <text>
        <t>[Threaded comment]
Your version of Excel allows you to read this threaded comment; however, any edits to it will get removed if the file is opened in a newer version of Excel. Learn more: https://go.microsoft.com/fwlink/?linkid=870924
Comment:
    Total recoveries (regardless of their source) on the (defaulted/charged-off/etc.) debt, net of costs. Include all sources of recoveries here, not just proceeds from the disposal of any collateral. 
Include the currency in which the amount is denominated, using {CURRENCYCODE_3} format.</t>
      </text>
    </comment>
    <comment ref="CR2" authorId="61" shapeId="0" xr:uid="{441C3F0B-2166-47EA-9438-BECBE672EC25}">
      <text>
        <t>[Threaded comment]
Your version of Excel allows you to read this threaded comment; however, any edits to it will get removed if the file is opened in a newer version of Excel. Learn more: https://go.microsoft.com/fwlink/?linkid=870924
Comment:
    The geographic region (NUTS3 classification) where the physical collateral is located. Where no NUTS3 classification has been produced by Eurostat (e.g. a non-EU jurisdiction), enter the two-digit country code in {COUNTRYCODE_2} format followed by 'ZZZ'.</t>
      </text>
    </comment>
    <comment ref="CS2" authorId="62" shapeId="0" xr:uid="{249BF1BF-E3C6-4168-AD5F-0433143BB5ED}">
      <text>
        <t>[Threaded comment]
Your version of Excel allows you to read this threaded comment; however, any edits to it will get removed if the file is opened in a newer version of Excel. Learn more: https://go.microsoft.com/fwlink/?linkid=870924
Comment:
    Type of property occupancy:
Owner Occupied i.e. owned by a private household with the purpose of providing shelter to its owner (FOWN)
Partially Owner Occupied (A property which is partly rented) (POWN)
Non-Owner Occupied or Buy-To-Let (TLET)
Holiday or Second Home (HOLD)
Other (OTHR)
If the collateral being reported is not property collateral, enter ND5.</t>
      </text>
    </comment>
    <comment ref="CU2" authorId="63" shapeId="0" xr:uid="{66B395B7-6617-44B5-B397-A22684DA2B8B}">
      <text>
        <t>[Threaded comment]
Your version of Excel allows you to read this threaded comment; however, any edits to it will get removed if the file is opened in a newer version of Excel. Learn more: https://go.microsoft.com/fwlink/?linkid=870924
Comment:
    Property type:
Residential (House, detached or semi-detached) (RHOS)
Residential (Flat or Apartment) (RFLT)
Residential (Bungalow) (RBGL)
Residential (Terraced House) (RTHS)
Multifamily House (properties with more than four units securing one underlying exposure) (MULF)
Partial Commercial use (property is used as a residence as well as for commercial use where less than 50% of its value derived from commercial use, e.g. doctor’s surgery and house) (PCMM)
Commercial or Business Use (BIZZ)
Land Only (LAND)
Other (OTHR)
If the collateral being reported is not property collateral, enter ND5.</t>
      </text>
    </comment>
    <comment ref="CX2" authorId="64" shapeId="0" xr:uid="{E79A41B0-D9AC-46B4-A22B-C2D7FA042A2E}">
      <text>
        <t>[Threaded comment]
Your version of Excel allows you to read this threaded comment; however, any edits to it will get removed if the file is opened in a newer version of Excel. Learn more: https://go.microsoft.com/fwlink/?linkid=870924
Comment:
    Current loan to Value ratio (LTV). For non-first lien loans this is the combined or total LTV. Where the current loan balance is negative, enter 0. 
If the collateral being reported is not property collateral, enter ND5.</t>
      </text>
    </comment>
    <comment ref="CY2" authorId="65" shapeId="0" xr:uid="{0C4AA884-88E3-4FDD-952B-96DEC1FBBE1E}">
      <text>
        <t>[Threaded comment]
Your version of Excel allows you to read this threaded comment; however, any edits to it will get removed if the file is opened in a newer version of Excel. Learn more: https://go.microsoft.com/fwlink/?linkid=870924
Comment:
    The most recent valuation of the collateral as assessed by an independent external or internal appraiser. If such assessment is not available, the current value of the collateral can be estimated using a real estate value index sufficiently granular with respect to geographical location and type of collateral; if such real estate value index is also not available, a real estate price index sufficiently granular with respect to geographical location and type of collateral can be used after application of a suitably chosen mark-down to account for the depreciation of the collateral.
If the collateral being reported is not property collateral, enter the most recent valuation of the collateral as assessed by an independent external or internal appraiser or, if not available, by the originator.
If the collateral being reported is a guarantee, enter the amount of underlying exposure guaranteed by this collateral item to the benefit of the originator.
Include the currency in which the amount is denominated, using {CURRENCYCODE_3} format.</t>
      </text>
    </comment>
    <comment ref="CZ2" authorId="66" shapeId="0" xr:uid="{23AF8CBC-34C6-4B2D-BBC1-816483A4BB60}">
      <text>
        <t>[Threaded comment]
Your version of Excel allows you to read this threaded comment; however, any edits to it will get removed if the file is opened in a newer version of Excel. Learn more: https://go.microsoft.com/fwlink/?linkid=870924
Comment:
    The date of the most recent valuation, as provided in RREC13.</t>
      </text>
    </comment>
    <comment ref="DA2" authorId="67" shapeId="0" xr:uid="{27D2A599-AF2F-4FAD-824F-BD8B11DADB12}">
      <text>
        <t>[Threaded comment]
Your version of Excel allows you to read this threaded comment; however, any edits to it will get removed if the file is opened in a newer version of Excel. Learn more: https://go.microsoft.com/fwlink/?linkid=870924
Comment:
    Originator’s original underwritten loan To Value ratio (LTV). For non-first lien loans this is the combined or total LTV.
If the collateral being reported is not property collateral, enter ND5.</t>
      </text>
    </comment>
    <comment ref="DB2" authorId="68" shapeId="0" xr:uid="{CE1F1A99-B23B-4EE8-9A2C-D31DE81969A7}">
      <text>
        <t>[Threaded comment]
Your version of Excel allows you to read this threaded comment; however, any edits to it will get removed if the file is opened in a newer version of Excel. Learn more: https://go.microsoft.com/fwlink/?linkid=870924
Comment:
    The date of sale of the foreclosed collateral.</t>
      </text>
    </comment>
    <comment ref="DC2" authorId="69" shapeId="0" xr:uid="{B11870F2-A7A4-400A-AEFF-156BDBE41ABA}">
      <text>
        <t>[Threaded comment]
Your version of Excel allows you to read this threaded comment; however, any edits to it will get removed if the file is opened in a newer version of Excel. Learn more: https://go.microsoft.com/fwlink/?linkid=870924
Comment:
    Price achieved on sale of collateral in case of foreclosure.
Include the currency in which the amount is denominated, using {CURRENCYCODE_3} format.</t>
      </text>
    </comment>
    <comment ref="DD2" authorId="70" shapeId="0" xr:uid="{F5ABD88D-C077-4E7D-A608-BCC684D9925A}">
      <text>
        <t>[Threaded comment]
Your version of Excel allows you to read this threaded comment; however, any edits to it will get removed if the file is opened in a newer version of Excel. Learn more: https://go.microsoft.com/fwlink/?linkid=870924
Comment:
    This is the currency in which the valuation amount provided in RREC13 is denominated.</t>
      </text>
    </comment>
  </commentList>
</comments>
</file>

<file path=xl/sharedStrings.xml><?xml version="1.0" encoding="utf-8"?>
<sst xmlns="http://schemas.openxmlformats.org/spreadsheetml/2006/main" count="21820" uniqueCount="600">
  <si>
    <r>
      <t xml:space="preserve">Urban Ubomi 2 (RF) Limited
</t>
    </r>
    <r>
      <rPr>
        <sz val="10"/>
        <color theme="1"/>
        <rFont val="Calibri"/>
        <family val="2"/>
        <scheme val="minor"/>
      </rPr>
      <t>registration number 2024/072898/06</t>
    </r>
  </si>
  <si>
    <t>Administration Report</t>
  </si>
  <si>
    <t>Administration Report Date</t>
  </si>
  <si>
    <t>Based on information as at current Determination Date ("DD")</t>
  </si>
  <si>
    <t>Last Collection Period ("CP")</t>
  </si>
  <si>
    <t>From previous DD</t>
  </si>
  <si>
    <t>To current DD</t>
  </si>
  <si>
    <t>Number of days in CP</t>
  </si>
  <si>
    <t>Interest Payment Date ("IPD")</t>
  </si>
  <si>
    <t>Last Interest Period ("IP")</t>
  </si>
  <si>
    <t>From previous IPD</t>
  </si>
  <si>
    <t>To current IPD</t>
  </si>
  <si>
    <t>Number of days in IP</t>
  </si>
  <si>
    <t>Total Outstanding Principal Amount at Issue Date</t>
  </si>
  <si>
    <t>Total Outstanding Principal Amount at Current DD</t>
  </si>
  <si>
    <t>Total Outstanding Principal Amount following current IPD</t>
  </si>
  <si>
    <t>Administrator</t>
  </si>
  <si>
    <t>Note Breakdown</t>
  </si>
  <si>
    <t xml:space="preserve">Class </t>
  </si>
  <si>
    <t>Class A1</t>
  </si>
  <si>
    <t>Class A4</t>
  </si>
  <si>
    <t>Class A7</t>
  </si>
  <si>
    <t>Class A2</t>
  </si>
  <si>
    <t>Class A5</t>
  </si>
  <si>
    <t>Class A8</t>
  </si>
  <si>
    <t>Class B</t>
  </si>
  <si>
    <t>Class C</t>
  </si>
  <si>
    <t>Class D</t>
  </si>
  <si>
    <t>ISIN Code</t>
  </si>
  <si>
    <t>ZAG000208737</t>
  </si>
  <si>
    <t>ZAG000211814</t>
  </si>
  <si>
    <t>ZAG000218744</t>
  </si>
  <si>
    <t>ZAG000208778</t>
  </si>
  <si>
    <t>ZAG000211822</t>
  </si>
  <si>
    <t>ZAG000218785</t>
  </si>
  <si>
    <t>ZAG000208752</t>
  </si>
  <si>
    <t>ZAG000211830</t>
  </si>
  <si>
    <t>ZAG000218736</t>
  </si>
  <si>
    <t>ZAG000208760</t>
  </si>
  <si>
    <t>ZAG000211848</t>
  </si>
  <si>
    <t>ZAG000218843</t>
  </si>
  <si>
    <t>ZAG000208745</t>
  </si>
  <si>
    <t>ZAG000211855</t>
  </si>
  <si>
    <t>ZAG000218793</t>
  </si>
  <si>
    <t>JSE Listing Code</t>
  </si>
  <si>
    <t>UU2A01</t>
  </si>
  <si>
    <t>UU2A04</t>
  </si>
  <si>
    <t>UU2A07</t>
  </si>
  <si>
    <t>UU2A02</t>
  </si>
  <si>
    <t>UU2A05</t>
  </si>
  <si>
    <t>UU2B01</t>
  </si>
  <si>
    <t>UU2B02</t>
  </si>
  <si>
    <t>UU2B03</t>
  </si>
  <si>
    <t>UU2C01</t>
  </si>
  <si>
    <t>UU2C02</t>
  </si>
  <si>
    <t>UU2C03</t>
  </si>
  <si>
    <t>UU2D01</t>
  </si>
  <si>
    <t>UU2D02</t>
  </si>
  <si>
    <t>UU2D03</t>
  </si>
  <si>
    <t>Rate type</t>
  </si>
  <si>
    <t>Floating</t>
  </si>
  <si>
    <t xml:space="preserve">Margin for Interest Rate </t>
  </si>
  <si>
    <t>Margin for Coupon Step-Up Rate</t>
  </si>
  <si>
    <t>Reference Rate for last IP</t>
  </si>
  <si>
    <t>Interest Rate for last IP</t>
  </si>
  <si>
    <t>Outstanding Principal Amount at Issue Date</t>
  </si>
  <si>
    <t>% of Notes at Issue Date</t>
  </si>
  <si>
    <t>% of Assets at Issue Date</t>
  </si>
  <si>
    <t>Subordination as % of Assets at Issue Date</t>
  </si>
  <si>
    <t>Total CE as % of Assets at Issue Date</t>
  </si>
  <si>
    <t>Outstanding Principal Amount at current DD</t>
  </si>
  <si>
    <t>Interest Due on current IPD</t>
  </si>
  <si>
    <t>Interest Paid on current IPD</t>
  </si>
  <si>
    <t xml:space="preserve">Interest shortfall </t>
  </si>
  <si>
    <t>Redemption Amount</t>
  </si>
  <si>
    <t>Outstanding Principal Amount following current IPD</t>
  </si>
  <si>
    <t>% of Notes following current IPD</t>
  </si>
  <si>
    <t>% of Assets following current IPD</t>
  </si>
  <si>
    <t>Subordination as % of Assets following current IPD</t>
  </si>
  <si>
    <t>Total CE as % of Assets following current IPD</t>
  </si>
  <si>
    <t>Final Redemption Date</t>
  </si>
  <si>
    <t>Scheduled Maturity Date / Coupon Step-Up Date</t>
  </si>
  <si>
    <t>Reference Rate for next IP</t>
  </si>
  <si>
    <t>Interest Rate for next IP</t>
  </si>
  <si>
    <t>Rating on Issue Date</t>
  </si>
  <si>
    <t>AAA(za)(sf)</t>
  </si>
  <si>
    <t>AA+(za)(sf)</t>
  </si>
  <si>
    <t>A(za)(sf)</t>
  </si>
  <si>
    <t>BBB-(za)(sf)</t>
  </si>
  <si>
    <t>N/R</t>
  </si>
  <si>
    <t>Rating on IPD</t>
  </si>
  <si>
    <t>Transaction Account Movement over last Collection Period</t>
  </si>
  <si>
    <t>Opening balances</t>
  </si>
  <si>
    <t>Transaction Account opening balance on last DD</t>
  </si>
  <si>
    <t>Total payments out of Transaction Account on last IPD</t>
  </si>
  <si>
    <t>Residual of Transaction Account opening balance from last DD following payments out on last IPD</t>
  </si>
  <si>
    <t>Retained surplus from PoP</t>
  </si>
  <si>
    <t>Capital Reserve</t>
  </si>
  <si>
    <t>Arrears Reserve</t>
  </si>
  <si>
    <t>Incoming cash flows</t>
  </si>
  <si>
    <t>Total issuance proceeds during CP</t>
  </si>
  <si>
    <t>from Notes</t>
  </si>
  <si>
    <t>from Subordinated Loan</t>
  </si>
  <si>
    <t>Total interest receipts on Transaction Account and Permitted Investments during CP</t>
  </si>
  <si>
    <t>Interest received during CP on balance in Transaction Account</t>
  </si>
  <si>
    <t>Interest received during CP from Permitted Investments</t>
  </si>
  <si>
    <t>Total collection receipts during CP from Participating Assets</t>
  </si>
  <si>
    <t>Repayments</t>
  </si>
  <si>
    <t>Prepayments</t>
  </si>
  <si>
    <t>Interest receipts</t>
  </si>
  <si>
    <t>Fees and costs</t>
  </si>
  <si>
    <t xml:space="preserve">Enforcement and recovery proceeds </t>
  </si>
  <si>
    <t>principal portion</t>
  </si>
  <si>
    <t>Interest portion</t>
  </si>
  <si>
    <t>Insurance Proceeds</t>
  </si>
  <si>
    <t xml:space="preserve">Sale of Participating Asset proceeds </t>
  </si>
  <si>
    <t>Ordinary Disposals</t>
  </si>
  <si>
    <t>Substitution Disposals</t>
  </si>
  <si>
    <t>Net settlements on Derivatives and Derivative Termination Amounts</t>
  </si>
  <si>
    <t>Other receipts into Transaction Account during CP</t>
  </si>
  <si>
    <t>Outgoing cash flows</t>
  </si>
  <si>
    <t>Payment of Excluded Items during CP</t>
  </si>
  <si>
    <t>Monies belonging to 3rd parties</t>
  </si>
  <si>
    <t>Reconciliation amounts under Sale Agreement(s)</t>
  </si>
  <si>
    <t>Purchase Price under Sale Agreement(s)</t>
  </si>
  <si>
    <t>from proceeds of issue of Notes and Subordinated Loan (incl. Pre-Funding Amount)</t>
  </si>
  <si>
    <t>from proceeds of Substitution disposal</t>
  </si>
  <si>
    <t>from Capital Reserve</t>
  </si>
  <si>
    <t>Advances to Borrowers under Sale Agreement</t>
  </si>
  <si>
    <t>Repayments to Liquidity Facility on Latest Coupon Step-Up Date</t>
  </si>
  <si>
    <t>Reversal of double payment of instalments</t>
  </si>
  <si>
    <t>Repayment of Discretionary Reserve</t>
  </si>
  <si>
    <t>Refinancing Note proceeds paid to Refinanced Notes</t>
  </si>
  <si>
    <t>Closing balances</t>
  </si>
  <si>
    <t>Transaction Acount closing balance on current DD for Availability Priorty of Payments</t>
  </si>
  <si>
    <t>Retained surplus from PoP from previous PD</t>
  </si>
  <si>
    <t>Net receipts during CP</t>
  </si>
  <si>
    <t>Potential Redemption Amount ("PRA")</t>
  </si>
  <si>
    <t>PRA on current DD</t>
  </si>
  <si>
    <t>Principal Collections during CP</t>
  </si>
  <si>
    <t xml:space="preserve">(plus) 50% of balance(s) of new NPLs in preceding Collection Period </t>
  </si>
  <si>
    <r>
      <t xml:space="preserve">(plus) Principal Deficiency amount from </t>
    </r>
    <r>
      <rPr>
        <u/>
        <sz val="11"/>
        <color theme="1"/>
        <rFont val="Calibri (Body)"/>
      </rPr>
      <t>previous</t>
    </r>
    <r>
      <rPr>
        <sz val="11"/>
        <color theme="1"/>
        <rFont val="Calibri"/>
        <family val="2"/>
        <scheme val="minor"/>
      </rPr>
      <t xml:space="preserve"> DD</t>
    </r>
  </si>
  <si>
    <t>(less) Repayments and Prepayments used for Redraws, Re-Advances and Further Advances during CP</t>
  </si>
  <si>
    <t>(plus) Advances under the Liquidity Facility during CP</t>
  </si>
  <si>
    <t>(plus) Capital Reserve excess</t>
  </si>
  <si>
    <t>Principal Deficiency Ledger</t>
  </si>
  <si>
    <t>PRA at current DD</t>
  </si>
  <si>
    <t>Cash available in Availability Period Priority of Payment after item 11 on current DD</t>
  </si>
  <si>
    <t>Principal Deficiency on current IPD</t>
  </si>
  <si>
    <t>Interest Deferral Event</t>
  </si>
  <si>
    <t>Prior PD Amount</t>
  </si>
  <si>
    <t>Threshold</t>
  </si>
  <si>
    <t>Prior Deferral (Y/N)</t>
  </si>
  <si>
    <t>Deferral (Y/N)</t>
  </si>
  <si>
    <t xml:space="preserve">Class B Interest deferral Event </t>
  </si>
  <si>
    <t>N</t>
  </si>
  <si>
    <t>Class C Interest Deferral Event</t>
  </si>
  <si>
    <t>Principal Lock-Outs</t>
  </si>
  <si>
    <t>Prior to Latest Coupon Step-Up Date (Y/N)</t>
  </si>
  <si>
    <t>Y</t>
  </si>
  <si>
    <t>Outstanding Principal Amount Class A1 and Class A4 greater than Class A Redemption Amount (Y/N)</t>
  </si>
  <si>
    <t>Event of Default (Y/N)</t>
  </si>
  <si>
    <t>Class A Principal Lock-Out for Class A3 on IPD (Y/N)</t>
  </si>
  <si>
    <t>Class A Notes Outstanding (Y/N) and</t>
  </si>
  <si>
    <t>Interest Payment Date prior to Latest Coupon Step-Up Date; or</t>
  </si>
  <si>
    <t>Is Class B and Class C ratio &lt; 2x ratio as at latest Issue Date (Y/N); or</t>
  </si>
  <si>
    <t xml:space="preserve">Outstand Principal Amount of all Notes less than 10% (Y/N); or </t>
  </si>
  <si>
    <t>Principal Deficiency on immediately preceding IPD (Y/N)</t>
  </si>
  <si>
    <t>Non-Performing Assets exceeds 10% of Participating Assets (Y/N);</t>
  </si>
  <si>
    <t xml:space="preserve">Outstanding Principal Amount of Class B and Class C less than 2 times of single Borrower (Y/N) </t>
  </si>
  <si>
    <t>Arrears Reserve not funded to Arrears Reserve Required Amount on immediately preceding IPD (Y/N)</t>
  </si>
  <si>
    <t>Class B Principal Lock-Out on IPD (Y/N)</t>
  </si>
  <si>
    <t>Class B Notes Outstanding (Y/N)</t>
  </si>
  <si>
    <t>Class C Principal Lock-Out on IPD (Y/N)</t>
  </si>
  <si>
    <t xml:space="preserve">Pre-Enforcement Priority of Payments </t>
  </si>
  <si>
    <t>PoP Item</t>
  </si>
  <si>
    <t xml:space="preserve">Amount Due / Provided </t>
  </si>
  <si>
    <t>Cash Available 
(incl. Liquidity Facility if applicable)</t>
  </si>
  <si>
    <t>Amount Paid / Provided for</t>
  </si>
  <si>
    <t>1.1 Tax</t>
  </si>
  <si>
    <t>1.2 pari passu and pro rata</t>
  </si>
  <si>
    <t>1.2.1 Security SPV</t>
  </si>
  <si>
    <t>1.2.2 Owner Trustee</t>
  </si>
  <si>
    <t>1.3 pari passu and pro rata</t>
  </si>
  <si>
    <t xml:space="preserve">1.3.1 Account Bank </t>
  </si>
  <si>
    <t>1.3.2 third parties</t>
  </si>
  <si>
    <t>1.4 pari passu and pro rata</t>
  </si>
  <si>
    <t>1.4.1 Senior Servicing Fee</t>
  </si>
  <si>
    <t xml:space="preserve">1.4.2 Back-Up Servicing Fee </t>
  </si>
  <si>
    <t xml:space="preserve">1.4.3 Administrator Fee </t>
  </si>
  <si>
    <t xml:space="preserve">1.5 Derivative Termination Amounts </t>
  </si>
  <si>
    <t>1.6 Liquidity Facility (not applicable)</t>
  </si>
  <si>
    <t>1.7 pari passu and pro rata (other than principal)</t>
  </si>
  <si>
    <t>6.1. Class A1, A4 &amp; A7</t>
  </si>
  <si>
    <t>6.2. Class A2, A5 &amp; A8</t>
  </si>
  <si>
    <t>6.3. Class A3, A6 &amp; A9</t>
  </si>
  <si>
    <t>1.8 Class B (other than principal) if no Class B IDE</t>
  </si>
  <si>
    <t>1.9 Class C (other than principal) if no Class C IDE</t>
  </si>
  <si>
    <t>1.10 Class D (other than principal) if no Class D IDE</t>
  </si>
  <si>
    <t>1.11 Liquidity Facility principal (not applicable)</t>
  </si>
  <si>
    <t xml:space="preserve">1.12 Redraws and Re-Advances </t>
  </si>
  <si>
    <t xml:space="preserve">1.13 Further Advances and Additional Assets </t>
  </si>
  <si>
    <t xml:space="preserve">1.14 Capital Reserve </t>
  </si>
  <si>
    <t xml:space="preserve">1.15 Redemption of Notes if Class A outstanding </t>
  </si>
  <si>
    <t xml:space="preserve">Class A Redemption Amount </t>
  </si>
  <si>
    <t>Class A1 , A4 &amp; A7</t>
  </si>
  <si>
    <t>Class A2, A5 &amp; A8</t>
  </si>
  <si>
    <t>Class A3, A6 &amp; A9</t>
  </si>
  <si>
    <t>Class B Redemption Amount</t>
  </si>
  <si>
    <t>Class C Redemption Amount</t>
  </si>
  <si>
    <t>1.16 Arrears Reserve top up if Class A Outstanding</t>
  </si>
  <si>
    <t>1.17 Class B (other than principal) if Class B IDE</t>
  </si>
  <si>
    <t>1.18 Redemption of Notes if no Class A but Class B outstanding</t>
  </si>
  <si>
    <t>1.19 Arrears Reserve top up if no Class A Outstanding</t>
  </si>
  <si>
    <t>1.20 Class C (other than principal) if Class C IDE</t>
  </si>
  <si>
    <t>1.21 Redemption of Notes if no Class B but Class C outstanding</t>
  </si>
  <si>
    <t xml:space="preserve">1.22 Derivative Termination Amounts </t>
  </si>
  <si>
    <t>1.23 Class D (other than principal) if Class D IDE</t>
  </si>
  <si>
    <t>1.24 Redemption of Notes if no Class C but Class C outstanding</t>
  </si>
  <si>
    <t>Class D Redemption Amount</t>
  </si>
  <si>
    <t>1.25 Subordinated Servicer Fee</t>
  </si>
  <si>
    <t>1.26 Redemption of the Notes if after Latest Coupon Step-Up Date</t>
  </si>
  <si>
    <t>1.27 Subordinated Derivative net settlements and Derivative Termination Amounts</t>
  </si>
  <si>
    <t xml:space="preserve">1.28 Subordinated Loan </t>
  </si>
  <si>
    <t xml:space="preserve">Interest </t>
  </si>
  <si>
    <t xml:space="preserve">Principal </t>
  </si>
  <si>
    <t>1.29 Dividend to Preference Shareholders</t>
  </si>
  <si>
    <t>1.30 Invest surplus or pay to ordinary shareholder</t>
  </si>
  <si>
    <t>Totals</t>
  </si>
  <si>
    <t>Arrears Reserve Ledger</t>
  </si>
  <si>
    <t>Arrears Reserve Required Amount on previous IPD</t>
  </si>
  <si>
    <t>Arrears Reserve on previous IPD</t>
  </si>
  <si>
    <t>Arrears Reserve Required Amount on current IPD</t>
  </si>
  <si>
    <t>Amount released from Arrears Reserve on current IPD</t>
  </si>
  <si>
    <t>Amount added to Arrears Reserve on current IPD</t>
  </si>
  <si>
    <t>Arrears Reserve on current IPD</t>
  </si>
  <si>
    <t>Capital Reserve Ledger</t>
  </si>
  <si>
    <t>Capital Reserve balance on last IPD</t>
  </si>
  <si>
    <t>Payments into Capital Reserve during CP</t>
  </si>
  <si>
    <t>Payments out of Capital Reserve during CP</t>
  </si>
  <si>
    <t>Capital Reserve balance on current DD</t>
  </si>
  <si>
    <t>Payments out of Capital Reserve on IPD</t>
  </si>
  <si>
    <t>Payments into Capital Reserve on IPD</t>
  </si>
  <si>
    <t>Capital Reserve balance on current IPD</t>
  </si>
  <si>
    <t>Discretionary Reserve Ledger</t>
  </si>
  <si>
    <t>Discretionary Reserve balance on last IPD</t>
  </si>
  <si>
    <t>Payments into Discretionary Reserve during CP</t>
  </si>
  <si>
    <t>Payments out of Discretionary Reserve during CP</t>
  </si>
  <si>
    <t>Discretionary Reserve balance on current DD</t>
  </si>
  <si>
    <t>Payments out of Discretionary Reserve on IPD</t>
  </si>
  <si>
    <t>Payments into Discretionary Reserve on IPD</t>
  </si>
  <si>
    <t>Discretionary Reserve balance on current IPD</t>
  </si>
  <si>
    <t>Subordinated Loan</t>
  </si>
  <si>
    <t>Margin</t>
  </si>
  <si>
    <t>Date</t>
  </si>
  <si>
    <t>Base Rate</t>
  </si>
  <si>
    <t>Loan</t>
  </si>
  <si>
    <t>aggregate Subordinated Loan</t>
  </si>
  <si>
    <t>Subordinated Loan as at last IPD after PoP</t>
  </si>
  <si>
    <t>Subordinated Loans advanced during IP</t>
  </si>
  <si>
    <t>Loan 1</t>
  </si>
  <si>
    <t>Loan 2</t>
  </si>
  <si>
    <t>Loan 3</t>
  </si>
  <si>
    <t>Subordinated Loan outstanding on IPD</t>
  </si>
  <si>
    <t xml:space="preserve">Interest due on IPD for the IP </t>
  </si>
  <si>
    <t xml:space="preserve">Unpaid Interest from previous IPDs </t>
  </si>
  <si>
    <t>Interest paid on IPD</t>
  </si>
  <si>
    <t>Interest shortfall on IPD</t>
  </si>
  <si>
    <t>Accrued Interest</t>
  </si>
  <si>
    <t>Subordinated Loan repayment on IPD</t>
  </si>
  <si>
    <t>Subordinate Loan outstanding and unpaid interest on current PD</t>
  </si>
  <si>
    <t>Servicer Report</t>
  </si>
  <si>
    <t xml:space="preserve">Servicer Report Date: </t>
  </si>
  <si>
    <t>Based on information as at current Determination Date ("DD"):</t>
  </si>
  <si>
    <t>From previous DD:</t>
  </si>
  <si>
    <t>To current DD:</t>
  </si>
  <si>
    <t>Number of days in CP:</t>
  </si>
  <si>
    <t>Availability Period</t>
  </si>
  <si>
    <t>Start date:</t>
  </si>
  <si>
    <t>N/A</t>
  </si>
  <si>
    <t>Projected end date:</t>
  </si>
  <si>
    <t>Final Maturity Date:</t>
  </si>
  <si>
    <t>Base Rate:</t>
  </si>
  <si>
    <t>Reset Date</t>
  </si>
  <si>
    <t>Last date:</t>
  </si>
  <si>
    <t>Next date:</t>
  </si>
  <si>
    <t>Servicer:</t>
  </si>
  <si>
    <t>TUHF Service Pty Ltd</t>
  </si>
  <si>
    <t>Back-Up Servicer:</t>
  </si>
  <si>
    <t>Mettle Credit Services Proprietary Limited</t>
  </si>
  <si>
    <t>Participating Assets - movements in CP</t>
  </si>
  <si>
    <t>Opening balances as at previous DD</t>
  </si>
  <si>
    <t>Participating Assets as at previous DD:</t>
  </si>
  <si>
    <t>New Participating Assets during CP</t>
  </si>
  <si>
    <t>Acquisitions of Loan Agreements during CP:</t>
  </si>
  <si>
    <t>Ordinary Acquisitions</t>
  </si>
  <si>
    <t>Substitution Acquisitions</t>
  </si>
  <si>
    <t>Further Advances in respect of existing Loan Agreements during CP:</t>
  </si>
  <si>
    <t>Cash Advances</t>
  </si>
  <si>
    <t>Capitalised Costs</t>
  </si>
  <si>
    <t>Amounts Due during current CP</t>
  </si>
  <si>
    <t>Scheduled Instalments due during current CP:</t>
  </si>
  <si>
    <t>Instalments Due - Repayments:</t>
  </si>
  <si>
    <t>Instalments Due - Interest:</t>
  </si>
  <si>
    <t>Instalments Due - Fees and Costs:</t>
  </si>
  <si>
    <t>Cash flow receipts during current CP</t>
  </si>
  <si>
    <t>Instalment receipts during current CP:</t>
  </si>
  <si>
    <t>Instalments - Repayments:</t>
  </si>
  <si>
    <t>Instalments - Interest:</t>
  </si>
  <si>
    <t>Instalments - Fees and Costs:</t>
  </si>
  <si>
    <t>Prepayments:</t>
  </si>
  <si>
    <t>Insurance Proceeds:</t>
  </si>
  <si>
    <t>Enforcement proceeds:</t>
  </si>
  <si>
    <t>Recoveries and disposal proceeds:</t>
  </si>
  <si>
    <t>Portfolio Management</t>
  </si>
  <si>
    <t>Loans no longer eligible</t>
  </si>
  <si>
    <t>Performance related - Arrears</t>
  </si>
  <si>
    <t>Closing balances as at current DD</t>
  </si>
  <si>
    <t>Participating Assets as at current DD:</t>
  </si>
  <si>
    <t>Participating Assets - ageing analysis</t>
  </si>
  <si>
    <t>on previous DD</t>
  </si>
  <si>
    <t>on current DD</t>
  </si>
  <si>
    <t>Current and Advanced - 0 days in arrears:</t>
  </si>
  <si>
    <t>Early arrears:</t>
  </si>
  <si>
    <t>&gt; 0 &amp; &lt; 30 days in arrears:</t>
  </si>
  <si>
    <t>≥ 30 &amp; &lt; 60 days in arrears:</t>
  </si>
  <si>
    <t>≥ 60 &amp; &lt; 90 days in arrears:</t>
  </si>
  <si>
    <t>Non-Performing Assets:</t>
  </si>
  <si>
    <t>≥ 90 &amp; &lt; 120 days in arrears:</t>
  </si>
  <si>
    <t>≥ 120 &amp; &lt; 180 days in arrears:</t>
  </si>
  <si>
    <t>≥ 180 days in arrears:</t>
  </si>
  <si>
    <t>Other</t>
  </si>
  <si>
    <t>Total Participating Assets:</t>
  </si>
  <si>
    <t>Portfolio Covenants</t>
  </si>
  <si>
    <t>As at last DD</t>
  </si>
  <si>
    <t>As at current DD</t>
  </si>
  <si>
    <t>Weighted Average current LTV Ratio</t>
  </si>
  <si>
    <t>&lt; 65%</t>
  </si>
  <si>
    <t>Proportion with current LTV Ratio greater than 70%</t>
  </si>
  <si>
    <t>&lt; 30%</t>
  </si>
  <si>
    <t>Weighted average number of months from commencement</t>
  </si>
  <si>
    <t>&gt; 12 months</t>
  </si>
  <si>
    <t>Weighted Average Margin Covenant:</t>
  </si>
  <si>
    <t>&gt; 300 bps</t>
  </si>
  <si>
    <t>Concentration to top 3 Borrowers:</t>
  </si>
  <si>
    <t>Concentration to top 4 Borrowers:</t>
  </si>
  <si>
    <t>Concentration to top 5 Borrowers:</t>
  </si>
  <si>
    <t>Concentration to top 6 Borrowers:</t>
  </si>
  <si>
    <t>Concentration to top 7 Borrowers:</t>
  </si>
  <si>
    <t>Portfolio Stratifications</t>
  </si>
  <si>
    <t>Province</t>
  </si>
  <si>
    <t>Loan Balance</t>
  </si>
  <si>
    <t>Loan Balance %</t>
  </si>
  <si>
    <t>Count</t>
  </si>
  <si>
    <t>Count %</t>
  </si>
  <si>
    <t>Gauteng</t>
  </si>
  <si>
    <t>KwaZulu Natal</t>
  </si>
  <si>
    <t>Western Cape</t>
  </si>
  <si>
    <t>Free State</t>
  </si>
  <si>
    <t>Eastern Cape</t>
  </si>
  <si>
    <t xml:space="preserve">Total </t>
  </si>
  <si>
    <t>Current LTV Ratio</t>
  </si>
  <si>
    <t>0 - 25%</t>
  </si>
  <si>
    <t>25 - 50%</t>
  </si>
  <si>
    <t>50 - 60%</t>
  </si>
  <si>
    <t>60 - 70%</t>
  </si>
  <si>
    <t xml:space="preserve">70% + </t>
  </si>
  <si>
    <t>Loan Commencement Date</t>
  </si>
  <si>
    <t>Current Participating Asset Margin Over JIBAR</t>
  </si>
  <si>
    <t>0 - 6%</t>
  </si>
  <si>
    <t>6 - 7%</t>
  </si>
  <si>
    <t>7 - 8%</t>
  </si>
  <si>
    <t>8 - 9%</t>
  </si>
  <si>
    <t>9 - 10%</t>
  </si>
  <si>
    <t>10 - 11%</t>
  </si>
  <si>
    <t>Securitisation Information Section</t>
  </si>
  <si>
    <t>Unique Identifier (IVSS1)</t>
  </si>
  <si>
    <t>2024/072898/06</t>
  </si>
  <si>
    <t>Data Cut-Off Date (IVSS2)</t>
  </si>
  <si>
    <t>Securitisation Name (IVSS3)</t>
  </si>
  <si>
    <t>Urban Ubomi2 (RF) Pty Ltd</t>
  </si>
  <si>
    <t>Reporting Entity Name (IVSS4)</t>
  </si>
  <si>
    <t>Reporting Entity Contact Person (IVSS5)</t>
  </si>
  <si>
    <t>Tebogo Moseamedi</t>
  </si>
  <si>
    <t>Reporting Entity Contact Telephone (IVSS6)</t>
  </si>
  <si>
    <t>086 000 8843</t>
  </si>
  <si>
    <t>Reporting Entity Contact Emails (IVSS7)</t>
  </si>
  <si>
    <t>tebogo@tuhf.co.za</t>
  </si>
  <si>
    <t>Risk Retention Method (IVSS8)</t>
  </si>
  <si>
    <t>FLTR</t>
  </si>
  <si>
    <t>Risk Retention Holder (IVSS9)</t>
  </si>
  <si>
    <t>SPON</t>
  </si>
  <si>
    <t>Underlying Exposure Type (IVSS10)</t>
  </si>
  <si>
    <t>CMRT</t>
  </si>
  <si>
    <t>Risk Transfer Method (IVSS11)</t>
  </si>
  <si>
    <t>True Sale</t>
  </si>
  <si>
    <t>Trigger Measurements/Ratios (IVSS12)</t>
  </si>
  <si>
    <t>Securitisation Excess Spread (IVSS19)</t>
  </si>
  <si>
    <t>Excess Spread Trapping Mechanism (IVSS20)</t>
  </si>
  <si>
    <t>Current Overcollateralisation (IVSS21)</t>
  </si>
  <si>
    <t>Annualised Constant Prepayment Rate (IVSS22)</t>
  </si>
  <si>
    <t>Dilutions (IVSS23)</t>
  </si>
  <si>
    <t>Gross Charge Offs In The Period (IVSS24)</t>
  </si>
  <si>
    <t>Restructured Exposures (IVSS26)</t>
  </si>
  <si>
    <t>Annualised Constant Default Rate (IVSS27)</t>
  </si>
  <si>
    <t>Defaulted Exposures (IVSS28)</t>
  </si>
  <si>
    <t>Arrears 1-29 Days (IVSS38)</t>
  </si>
  <si>
    <t>Arrears 30-59 Days (IVSS39)</t>
  </si>
  <si>
    <t>Arrears 60-89 Days (IVSS40)</t>
  </si>
  <si>
    <t>Arrears 90-119 Days (IVSS41)</t>
  </si>
  <si>
    <t>Arrears 120-149 Days (IVSS42)</t>
  </si>
  <si>
    <t>Arrears 150-179 Days (IVSS43)</t>
  </si>
  <si>
    <t>Arrears 180+ Days (IVSS44)</t>
  </si>
  <si>
    <t>Tests/Events/Triggers Information Section</t>
  </si>
  <si>
    <t>Unique Identifier (IVSR1)</t>
  </si>
  <si>
    <t>Original Test/Event/Trigger Identifier (IVSR2)</t>
  </si>
  <si>
    <t>NPL Assets/Aggregate Portfolio &lt; 10%</t>
  </si>
  <si>
    <t>Refer to Principal Lock-Out section on Admin report</t>
  </si>
  <si>
    <t>Arrears Reserve &lt; Required Arrears Reserve (For two consecutive IPDs)</t>
  </si>
  <si>
    <t>Principal Deficiency &gt; 0 (For two consecutive IPDs)</t>
  </si>
  <si>
    <t>Enforcement Notice Delivered</t>
  </si>
  <si>
    <t>Servicer Event of Default</t>
  </si>
  <si>
    <t>Current Notes Not Redeemed on Coupon Step-Up Date</t>
  </si>
  <si>
    <t>New Test/Event/Trigger Identifier (IVSR3)</t>
  </si>
  <si>
    <t>Description (IVSR4)</t>
  </si>
  <si>
    <t>On any Determination Date where the aggregate Principal Balances of Non-Performing Assets exceeds 10% of the aggregate Principal Balances of the Asset Portfolio.</t>
  </si>
  <si>
    <t>Following two consecutive Interest Payment Dates where the Arrears Reserve is not funded to the Arrears Reserve Required Amount after the application of funds in accordance with the Priority of Payments.</t>
  </si>
  <si>
    <t>Following two consecutive Interest Payment Dates where the Principal Deficiency exceeds zero after the application of funds in accordance with the Priority of Payments.</t>
  </si>
  <si>
    <t>On the date on which an Enforcement Notice has been delivered.</t>
  </si>
  <si>
    <t>On the occurrence of a Servicer Event of Default or the date on which TUHF (or, if applicable, the relevant servicing entity in the TUHF Holdings Group) is replaced as Servicer; and</t>
  </si>
  <si>
    <t>On the Latest Coupon Step-Up Date, if the Current Notes are not redeemed on such Coupon Step-Up Date.</t>
  </si>
  <si>
    <t>Status (IVSR7)</t>
  </si>
  <si>
    <t>Consequence for Breach (IVSR10)</t>
  </si>
  <si>
    <t>OTHR</t>
  </si>
  <si>
    <t>Cash-flow Information Section</t>
  </si>
  <si>
    <t>Unique Identifier (IVSF1)</t>
  </si>
  <si>
    <t>Original Cashflow Item Identifier (IVSF2)</t>
  </si>
  <si>
    <t>Refer to Pre-enforcement Priority of Payments section on Admin report</t>
  </si>
  <si>
    <t>New Cashflow Item Identifier (IVSF3)</t>
  </si>
  <si>
    <t>Cashflow Item (IVSF4)</t>
  </si>
  <si>
    <t>Amount Paid During Period (IVSF5)</t>
  </si>
  <si>
    <t>Available Funds Post (IVSF6)</t>
  </si>
  <si>
    <t>ND5</t>
  </si>
  <si>
    <t>Revolving/ Ramp-Up Period End-Date (IVSS13)</t>
  </si>
  <si>
    <t>Principal Recoveries In The Period (IVSS14)</t>
  </si>
  <si>
    <t>Interest Recoveries In The Period (IVSS15)</t>
  </si>
  <si>
    <t>Principal Collections In The Period (IVSS16)</t>
  </si>
  <si>
    <t>Interest Collections In The Period (IVSS17)</t>
  </si>
  <si>
    <t>Drawings Under Liquidity Facility (IVSS18)</t>
  </si>
  <si>
    <t>Repurchased Exposures (IVSS25)</t>
  </si>
  <si>
    <t>Defaulted Exposures CRR (IVSS29)</t>
  </si>
  <si>
    <t>Risk Weight Approach (IVSS30)</t>
  </si>
  <si>
    <t>Obligor Probability Of Default in Range [0.00%,0.10%) (IVSS31)</t>
  </si>
  <si>
    <t>Obligor Probability Of Default in Range [0.10%,0.25%) (IVSS32)</t>
  </si>
  <si>
    <t>Obligor Probability Of Default in Range [0.25%,1.00%) (IVSS33)</t>
  </si>
  <si>
    <t>Obligor Probability Of Default in Range [1.00%,7.50%) (IVSS34)</t>
  </si>
  <si>
    <t>Obligor Probability Of Default in Range [7.50%,20.00%) (IVSS35)</t>
  </si>
  <si>
    <t>Obligor Probability Of Default in Range [20.00%,100.00%] (IVSS36)</t>
  </si>
  <si>
    <t>Internal Loss Given Default Estimate (IVSS37)</t>
  </si>
  <si>
    <t>Threshold Level (IVSR5)</t>
  </si>
  <si>
    <t>Actual Value (IVSR6)</t>
  </si>
  <si>
    <t>Cure Period (IVSR8)</t>
  </si>
  <si>
    <t>Calculation Frequency (IVSR9)</t>
  </si>
  <si>
    <t>Underlying exposures information section</t>
  </si>
  <si>
    <t>Collateral-level information section</t>
  </si>
  <si>
    <t>Unique Identifier (RREL1)</t>
  </si>
  <si>
    <t>Original Underlying Exposure Identifier (RREL2)</t>
  </si>
  <si>
    <t>New Underlying Exposure Identifier (RREL3)</t>
  </si>
  <si>
    <t>Original Obligor Identifier (RREL4)</t>
  </si>
  <si>
    <t>New Obligor Identifier (RREL5)</t>
  </si>
  <si>
    <t>Data Cut-Off Date (RREL6)</t>
  </si>
  <si>
    <t>Resident (RREL10)</t>
  </si>
  <si>
    <t>Geographic Region - Obligor (RREL11)</t>
  </si>
  <si>
    <t>Geographic Region Classification (RREL12)</t>
  </si>
  <si>
    <t>Employment Status (RREL13)</t>
  </si>
  <si>
    <t>Customer Type (RREL15)</t>
  </si>
  <si>
    <t>Primary Income (RREL16)</t>
  </si>
  <si>
    <t>Primary Income Type (RREL17)</t>
  </si>
  <si>
    <t>Primary Income Currency (RREL18)</t>
  </si>
  <si>
    <t>Primary Income Verification (RREL19)</t>
  </si>
  <si>
    <t>Origination Date (RREL23)</t>
  </si>
  <si>
    <t>Purpose (RREL27)</t>
  </si>
  <si>
    <t>Currency Denomination (RREL28)</t>
  </si>
  <si>
    <t>Amortization Type (RREL35)</t>
  </si>
  <si>
    <t>Number Of Payments Before Securitisation (RREL58)</t>
  </si>
  <si>
    <t>Arrears Balance (RREL67)</t>
  </si>
  <si>
    <t>Number of Days in Arrears (RREL68)</t>
  </si>
  <si>
    <t>Account Status (RREL69)</t>
  </si>
  <si>
    <t>Originator Name (RREL82)</t>
  </si>
  <si>
    <t>Originator Legal Entity Identifier (RREL83)</t>
  </si>
  <si>
    <t>Originator Establishment Country (RREL84)</t>
  </si>
  <si>
    <t>Unique Identifier (RREC1)</t>
  </si>
  <si>
    <t>Underlying Exposure Identifier (RREC2)</t>
  </si>
  <si>
    <t>Original Collateral Identifier (RREC3)</t>
  </si>
  <si>
    <t>New Collateral Identifier (RREC4)</t>
  </si>
  <si>
    <t>Collateral Type (RREC5)</t>
  </si>
  <si>
    <t>Current Valuation Method (RREC14)</t>
  </si>
  <si>
    <t>Original Valuation Amount (RREC17)</t>
  </si>
  <si>
    <t>Original Valuation Method (RREC18)</t>
  </si>
  <si>
    <t>Original Valuation Date (RREC19)</t>
  </si>
  <si>
    <t>Guarantors Type (RREC23)</t>
  </si>
  <si>
    <t>Pool Addition Date (RREL7)</t>
  </si>
  <si>
    <t>Date Of Repurchase (RREL8)</t>
  </si>
  <si>
    <t>Redemption Date (RREL9)</t>
  </si>
  <si>
    <t>Credit Impaired Obligor (RREL14)</t>
  </si>
  <si>
    <t>Secondary Income (RREL20)</t>
  </si>
  <si>
    <t>Secondary Income Verification (RREL21)</t>
  </si>
  <si>
    <t>Special Scheme (RREL22)</t>
  </si>
  <si>
    <t>Remaining Term</t>
  </si>
  <si>
    <t>Maturity Date (RREL24)</t>
  </si>
  <si>
    <t>Original Term (RREL25)</t>
  </si>
  <si>
    <t>Origination Channel (RREL26)</t>
  </si>
  <si>
    <t>Original Principal Balance (RREL29)</t>
  </si>
  <si>
    <t>Current Principal Balance (RREL30)</t>
  </si>
  <si>
    <t>Prior Principal Balances (RREL31)</t>
  </si>
  <si>
    <t>Pari Passu Underlying Exposures (RREL32)</t>
  </si>
  <si>
    <t>Total Credit Limit (RREL33)</t>
  </si>
  <si>
    <t>Purchase Price (RREL34)</t>
  </si>
  <si>
    <t>Principal Grace Period End Date (RREL36)</t>
  </si>
  <si>
    <t>Scheduled Principal Payment Frequency (RREL37)</t>
  </si>
  <si>
    <t>Scheduled Interest Payment Frequency (RREL38)</t>
  </si>
  <si>
    <t>Payment Due (RREL39)</t>
  </si>
  <si>
    <t>Debt To Income Ratio (RREL40)</t>
  </si>
  <si>
    <t>Balloon Amount (RREL41)</t>
  </si>
  <si>
    <t>Interest Rate Type (RREL42)</t>
  </si>
  <si>
    <t>Current Interest Rate (RREL43)</t>
  </si>
  <si>
    <t>Current Interest Rate Index (RREL44)</t>
  </si>
  <si>
    <t>Current Interest Rate Index Tenor (RREL45)</t>
  </si>
  <si>
    <t>Current Interest Rate Margin (RREL46)</t>
  </si>
  <si>
    <t>Interest Rate Reset Interval (RREL47)</t>
  </si>
  <si>
    <t>Interest Rate Cap (RREL48)</t>
  </si>
  <si>
    <t>Interest Rate Floor (RREL49)</t>
  </si>
  <si>
    <t>Revision Margin 1 (RREL50)</t>
  </si>
  <si>
    <t>Interest Revision Date 1 (RREL51)</t>
  </si>
  <si>
    <t>Revision Margin 2 (RREL52)</t>
  </si>
  <si>
    <t>Interest Revision Date 2 (RREL53)</t>
  </si>
  <si>
    <t>Revision Margin 3 (RREL54)</t>
  </si>
  <si>
    <t>Interest Revision Date 3 (RREL55)</t>
  </si>
  <si>
    <t>Revised Interest Rate Index (RREL56)</t>
  </si>
  <si>
    <t>Revised Interest Rate Index Tenor (RREL57)</t>
  </si>
  <si>
    <t>Percentage Of Prepayments Allowed Per Year (RREL59)</t>
  </si>
  <si>
    <t>Prepayment Lock-Out End Date (RREL60)</t>
  </si>
  <si>
    <t>Prepayment Fee (RREL61)</t>
  </si>
  <si>
    <t>Prepayment Fee End Date (RREL62)</t>
  </si>
  <si>
    <t>Prepayment Date (RREL63)</t>
  </si>
  <si>
    <t>Cumulative Prepayments (RREL64)</t>
  </si>
  <si>
    <t>Date Of Restructuring (RREL65)</t>
  </si>
  <si>
    <t>Date Last In Arrears (RREL66)</t>
  </si>
  <si>
    <t>Reason for Default or Foreclosure (RREL70)</t>
  </si>
  <si>
    <t>Default Amount (RREL71)</t>
  </si>
  <si>
    <t>Default Date (RREL72)</t>
  </si>
  <si>
    <t>Allocated Losses (RREL73)</t>
  </si>
  <si>
    <t>Cumulative Recoveries (RREL74)</t>
  </si>
  <si>
    <t>Litigation (RREL75)</t>
  </si>
  <si>
    <t>Recourse (RREL76)</t>
  </si>
  <si>
    <t>Deposit Amount (RREL77)</t>
  </si>
  <si>
    <t>Insurance Or Investment Provider (RREL78)</t>
  </si>
  <si>
    <t>Original Lender Name (RREL79)</t>
  </si>
  <si>
    <t>Original Lender Legal Entity Identifier (RREL80)</t>
  </si>
  <si>
    <t>Original Lender Establishment Country (RREL81)</t>
  </si>
  <si>
    <t>Geographic Region - Collateral (RREC6)</t>
  </si>
  <si>
    <t>Occupancy Type (RREC7)</t>
  </si>
  <si>
    <t>Lien (RREC8)</t>
  </si>
  <si>
    <t>Property Type (RREC9)</t>
  </si>
  <si>
    <t>Energy Performance Certificate Value (RREC10)</t>
  </si>
  <si>
    <t>Energy Performance Certificate Provider Name (RREC11)</t>
  </si>
  <si>
    <t>Current Loan-To-Value (RREC12)</t>
  </si>
  <si>
    <t>Current Valuation Amount (RREC13)</t>
  </si>
  <si>
    <t>Current Valuation Date (RREC15)</t>
  </si>
  <si>
    <t>Original Loan-To-Value (RREC16)</t>
  </si>
  <si>
    <t>Date Of Sale (RREC20)</t>
  </si>
  <si>
    <t>Sale Price (RREC21)</t>
  </si>
  <si>
    <t>Collateral Currency (RREC22)</t>
  </si>
  <si>
    <t>ZA</t>
  </si>
  <si>
    <t>NOEM</t>
  </si>
  <si>
    <t>ENEO</t>
  </si>
  <si>
    <t>GRAN</t>
  </si>
  <si>
    <t>ZAR</t>
  </si>
  <si>
    <t>VRFD &amp; SCEG</t>
  </si>
  <si>
    <t>RENV</t>
  </si>
  <si>
    <t>FRXX</t>
  </si>
  <si>
    <t>TUHF Ltd</t>
  </si>
  <si>
    <t>RBLD</t>
  </si>
  <si>
    <t>FIEI</t>
  </si>
  <si>
    <t>NGUA</t>
  </si>
  <si>
    <t>-</t>
  </si>
  <si>
    <t>MNTH</t>
  </si>
  <si>
    <t>FLIF</t>
  </si>
  <si>
    <t>ZAR ZZZ</t>
  </si>
  <si>
    <t>RFLT</t>
  </si>
  <si>
    <t>PURC</t>
  </si>
  <si>
    <t xml:space="preserve">JiBar                                   </t>
  </si>
  <si>
    <t>RMRT</t>
  </si>
  <si>
    <t>MIXD</t>
  </si>
  <si>
    <t>RHOS</t>
  </si>
  <si>
    <t>CNST</t>
  </si>
  <si>
    <t xml:space="preserve">Prime                                   </t>
  </si>
  <si>
    <t>CBLD</t>
  </si>
  <si>
    <t>CNTS</t>
  </si>
  <si>
    <t>RMEQ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</si>
</sst>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R&quot;#,##0.00;\-&quot;R&quot;#,##0.00"/>
    <numFmt numFmtId="43" formatCode="_-* #,##0.00_-;\-* #,##0.00_-;_-* &quot;-&quot;??_-;_-@_-"/>
    <numFmt numFmtId="164" formatCode="_-* #,##0_-;\-* #,##0_-;_-* &quot;-&quot;??_-;_-@_-"/>
    <numFmt numFmtId="165" formatCode="0.000%"/>
    <numFmt numFmtId="166" formatCode="#,##0_);\(#,##0\);&quot;-  &quot;;&quot; &quot;@&quot; &quot;"/>
    <numFmt numFmtId="167" formatCode="_(* #,##0.00_);_(* \(#,##0.00\);_(* &quot;-&quot;??_);_(@_)"/>
    <numFmt numFmtId="168" formatCode="_-* #,##0.0_-;\-* #,##0.0_-;_-* &quot;-&quot;??_-;_-@_-"/>
    <numFmt numFmtId="169" formatCode="[$-409]d\-mmm\-yy;@"/>
  </numFmts>
  <fonts count="24">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b/>
      <u/>
      <sz val="11"/>
      <color theme="1"/>
      <name val="Calibri"/>
      <family val="2"/>
      <scheme val="minor"/>
    </font>
    <font>
      <i/>
      <sz val="11"/>
      <name val="Calibri"/>
      <family val="2"/>
      <scheme val="minor"/>
    </font>
    <font>
      <sz val="11"/>
      <name val="Calibri"/>
      <family val="2"/>
      <scheme val="minor"/>
    </font>
    <font>
      <u/>
      <sz val="11"/>
      <color theme="1"/>
      <name val="Calibri (Body)"/>
    </font>
    <font>
      <b/>
      <i/>
      <sz val="11"/>
      <color theme="1"/>
      <name val="Calibri"/>
      <family val="2"/>
      <scheme val="minor"/>
    </font>
    <font>
      <b/>
      <sz val="11"/>
      <name val="Calibri"/>
      <family val="2"/>
      <scheme val="minor"/>
    </font>
    <font>
      <b/>
      <i/>
      <sz val="11"/>
      <name val="Calibri"/>
      <family val="2"/>
      <scheme val="minor"/>
    </font>
    <font>
      <i/>
      <sz val="11"/>
      <color rgb="FFFF0000"/>
      <name val="Calibri"/>
      <family val="2"/>
      <scheme val="minor"/>
    </font>
    <font>
      <b/>
      <u/>
      <sz val="11"/>
      <name val="Calibri"/>
      <family val="2"/>
      <scheme val="minor"/>
    </font>
    <font>
      <sz val="11"/>
      <color theme="4"/>
      <name val="Calibri"/>
      <family val="2"/>
      <scheme val="minor"/>
    </font>
    <font>
      <sz val="11"/>
      <color theme="1"/>
      <name val="Calibri"/>
      <family val="2"/>
    </font>
    <font>
      <b/>
      <sz val="11"/>
      <color theme="1"/>
      <name val="Calibri"/>
      <family val="2"/>
    </font>
    <font>
      <sz val="11"/>
      <name val="Aptos Narrow"/>
      <family val="2"/>
    </font>
    <font>
      <b/>
      <u/>
      <sz val="12"/>
      <name val="Aptos Narrow"/>
      <family val="2"/>
    </font>
    <font>
      <b/>
      <sz val="11"/>
      <name val="Aptos Narrow"/>
      <family val="2"/>
    </font>
    <font>
      <u/>
      <sz val="11"/>
      <color theme="10"/>
      <name val="Aptos Narrow"/>
      <family val="2"/>
    </font>
    <font>
      <i/>
      <sz val="11"/>
      <name val="Aptos Narrow"/>
      <family val="2"/>
    </font>
    <font>
      <b/>
      <sz val="12"/>
      <name val="Aptos Narrow"/>
      <family val="2"/>
    </font>
  </fonts>
  <fills count="1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92D050"/>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9" fontId="18" fillId="0" borderId="0" applyFont="0" applyFill="0" applyBorder="0" applyAlignment="0" applyProtection="0"/>
    <xf numFmtId="0" fontId="21" fillId="0" borderId="0" applyNumberFormat="0" applyFill="0" applyBorder="0" applyAlignment="0" applyProtection="0"/>
    <xf numFmtId="166" fontId="1" fillId="0" borderId="0" applyFont="0" applyFill="0" applyBorder="0" applyProtection="0">
      <alignment vertical="top"/>
    </xf>
    <xf numFmtId="167" fontId="1" fillId="0" borderId="0" applyFont="0" applyFill="0" applyBorder="0" applyAlignment="0" applyProtection="0"/>
  </cellStyleXfs>
  <cellXfs count="583">
    <xf numFmtId="0" fontId="0" fillId="0" borderId="0" xfId="0"/>
    <xf numFmtId="0" fontId="0" fillId="2" borderId="0" xfId="0"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xf numFmtId="0" fontId="2" fillId="5" borderId="12" xfId="0" applyFont="1" applyFill="1" applyBorder="1"/>
    <xf numFmtId="0" fontId="2" fillId="5" borderId="13" xfId="0" applyFont="1" applyFill="1" applyBorder="1"/>
    <xf numFmtId="0" fontId="2" fillId="5" borderId="14" xfId="0" applyFont="1" applyFill="1" applyBorder="1"/>
    <xf numFmtId="0" fontId="2" fillId="5" borderId="17" xfId="0" applyFont="1" applyFill="1" applyBorder="1"/>
    <xf numFmtId="0" fontId="2" fillId="5" borderId="18" xfId="0" applyFont="1" applyFill="1" applyBorder="1"/>
    <xf numFmtId="0" fontId="2" fillId="5" borderId="19" xfId="0" applyFont="1" applyFill="1" applyBorder="1"/>
    <xf numFmtId="0" fontId="2" fillId="5" borderId="23" xfId="0" applyFont="1" applyFill="1" applyBorder="1" applyAlignment="1">
      <alignment horizontal="left" vertical="center"/>
    </xf>
    <xf numFmtId="0" fontId="2" fillId="5" borderId="25" xfId="0" applyFont="1" applyFill="1" applyBorder="1"/>
    <xf numFmtId="0" fontId="2" fillId="5" borderId="17" xfId="0" applyFont="1" applyFill="1" applyBorder="1" applyAlignment="1">
      <alignment horizontal="left" vertical="center"/>
    </xf>
    <xf numFmtId="0" fontId="2" fillId="5" borderId="18" xfId="0" applyFont="1" applyFill="1" applyBorder="1" applyAlignment="1">
      <alignment horizontal="left" vertical="center"/>
    </xf>
    <xf numFmtId="0" fontId="2" fillId="5" borderId="27" xfId="0" applyFont="1" applyFill="1" applyBorder="1"/>
    <xf numFmtId="0" fontId="2" fillId="5" borderId="0" xfId="0" applyFont="1" applyFill="1" applyAlignment="1">
      <alignment horizontal="left" vertical="center"/>
    </xf>
    <xf numFmtId="0" fontId="2" fillId="5" borderId="28" xfId="0" applyFont="1" applyFill="1" applyBorder="1" applyAlignment="1">
      <alignment horizontal="left" vertical="center"/>
    </xf>
    <xf numFmtId="0" fontId="2" fillId="5" borderId="28" xfId="0" applyFont="1" applyFill="1" applyBorder="1"/>
    <xf numFmtId="0" fontId="2" fillId="5" borderId="29" xfId="0" applyFont="1" applyFill="1" applyBorder="1"/>
    <xf numFmtId="0" fontId="2" fillId="5" borderId="30" xfId="0" applyFont="1" applyFill="1" applyBorder="1"/>
    <xf numFmtId="0" fontId="2" fillId="5" borderId="31" xfId="0" applyFont="1" applyFill="1" applyBorder="1"/>
    <xf numFmtId="0" fontId="2" fillId="5" borderId="29" xfId="0" applyFont="1" applyFill="1" applyBorder="1" applyAlignment="1">
      <alignment horizontal="left" vertical="center"/>
    </xf>
    <xf numFmtId="0" fontId="2" fillId="5" borderId="6" xfId="0" applyFont="1" applyFill="1" applyBorder="1"/>
    <xf numFmtId="0" fontId="2" fillId="5" borderId="7" xfId="0" applyFont="1" applyFill="1" applyBorder="1"/>
    <xf numFmtId="0" fontId="0" fillId="5" borderId="28" xfId="0" applyFill="1" applyBorder="1"/>
    <xf numFmtId="0" fontId="2" fillId="5" borderId="20" xfId="0" applyFont="1" applyFill="1" applyBorder="1" applyAlignment="1">
      <alignment horizontal="center"/>
    </xf>
    <xf numFmtId="0" fontId="2" fillId="5" borderId="21" xfId="0" applyFont="1" applyFill="1" applyBorder="1"/>
    <xf numFmtId="0" fontId="2" fillId="5" borderId="4" xfId="0" applyFont="1" applyFill="1" applyBorder="1"/>
    <xf numFmtId="0" fontId="0" fillId="5" borderId="0" xfId="0" applyFill="1"/>
    <xf numFmtId="0" fontId="0" fillId="3" borderId="20" xfId="0" applyFill="1" applyBorder="1" applyAlignment="1">
      <alignment horizontal="center"/>
    </xf>
    <xf numFmtId="0" fontId="0" fillId="3" borderId="25" xfId="0" applyFill="1" applyBorder="1"/>
    <xf numFmtId="0" fontId="0" fillId="3" borderId="21" xfId="0" applyFill="1" applyBorder="1"/>
    <xf numFmtId="0" fontId="0" fillId="5" borderId="30" xfId="0" applyFill="1" applyBorder="1"/>
    <xf numFmtId="10" fontId="5" fillId="3" borderId="20" xfId="0" applyNumberFormat="1" applyFont="1" applyFill="1" applyBorder="1" applyAlignment="1">
      <alignment horizontal="center"/>
    </xf>
    <xf numFmtId="10" fontId="5" fillId="3" borderId="20" xfId="2" applyNumberFormat="1" applyFont="1" applyFill="1" applyBorder="1" applyAlignment="1">
      <alignment horizontal="center"/>
    </xf>
    <xf numFmtId="9" fontId="5" fillId="3" borderId="25" xfId="2" applyFont="1" applyFill="1" applyBorder="1" applyAlignment="1"/>
    <xf numFmtId="9" fontId="5" fillId="3" borderId="21" xfId="2" applyFont="1" applyFill="1" applyBorder="1" applyAlignment="1"/>
    <xf numFmtId="10" fontId="5" fillId="3" borderId="25" xfId="2" applyNumberFormat="1" applyFont="1" applyFill="1" applyBorder="1" applyAlignment="1"/>
    <xf numFmtId="10" fontId="5" fillId="3" borderId="21" xfId="2" applyNumberFormat="1" applyFont="1" applyFill="1" applyBorder="1" applyAlignment="1"/>
    <xf numFmtId="165" fontId="5" fillId="3" borderId="20" xfId="0" applyNumberFormat="1" applyFont="1" applyFill="1" applyBorder="1" applyAlignment="1">
      <alignment horizontal="center"/>
    </xf>
    <xf numFmtId="10" fontId="5" fillId="0" borderId="20" xfId="0" applyNumberFormat="1" applyFont="1" applyBorder="1" applyAlignment="1">
      <alignment horizontal="center"/>
    </xf>
    <xf numFmtId="10" fontId="5" fillId="0" borderId="25" xfId="2" applyNumberFormat="1" applyFont="1" applyBorder="1" applyAlignment="1"/>
    <xf numFmtId="10" fontId="5" fillId="0" borderId="25" xfId="2" applyNumberFormat="1" applyFont="1" applyFill="1" applyBorder="1" applyAlignment="1"/>
    <xf numFmtId="10" fontId="5" fillId="0" borderId="21" xfId="2" applyNumberFormat="1" applyFont="1" applyBorder="1" applyAlignment="1"/>
    <xf numFmtId="164" fontId="5" fillId="3" borderId="20" xfId="1" applyNumberFormat="1" applyFont="1" applyFill="1" applyBorder="1" applyAlignment="1">
      <alignment horizontal="center"/>
    </xf>
    <xf numFmtId="164" fontId="5" fillId="3" borderId="30" xfId="1" applyNumberFormat="1" applyFont="1" applyFill="1" applyBorder="1" applyAlignment="1"/>
    <xf numFmtId="164" fontId="5" fillId="3" borderId="25" xfId="1" applyNumberFormat="1" applyFont="1" applyFill="1" applyBorder="1" applyAlignment="1"/>
    <xf numFmtId="164" fontId="5" fillId="3" borderId="21" xfId="1" applyNumberFormat="1" applyFont="1" applyFill="1" applyBorder="1" applyAlignment="1"/>
    <xf numFmtId="0" fontId="5" fillId="3" borderId="5" xfId="0" applyFont="1" applyFill="1" applyBorder="1"/>
    <xf numFmtId="0" fontId="0" fillId="5" borderId="29" xfId="0" applyFill="1" applyBorder="1" applyAlignment="1">
      <alignment horizontal="left" indent="1"/>
    </xf>
    <xf numFmtId="9" fontId="5" fillId="3" borderId="20" xfId="2" applyFont="1" applyFill="1" applyBorder="1" applyAlignment="1">
      <alignment horizontal="center"/>
    </xf>
    <xf numFmtId="9" fontId="5" fillId="3" borderId="20" xfId="1" applyNumberFormat="1" applyFont="1" applyFill="1" applyBorder="1" applyAlignment="1">
      <alignment horizontal="center"/>
    </xf>
    <xf numFmtId="9" fontId="5" fillId="3" borderId="30" xfId="2" applyFont="1" applyFill="1" applyBorder="1" applyAlignment="1">
      <alignment horizontal="center"/>
    </xf>
    <xf numFmtId="0" fontId="0" fillId="5" borderId="4" xfId="0" applyFill="1" applyBorder="1" applyAlignment="1">
      <alignment horizontal="left" indent="1"/>
    </xf>
    <xf numFmtId="43" fontId="0" fillId="2" borderId="0" xfId="0" applyNumberFormat="1" applyFill="1"/>
    <xf numFmtId="165" fontId="0" fillId="2" borderId="0" xfId="2" applyNumberFormat="1" applyFont="1" applyFill="1"/>
    <xf numFmtId="9" fontId="0" fillId="3" borderId="25" xfId="2" applyFont="1" applyFill="1" applyBorder="1" applyAlignment="1"/>
    <xf numFmtId="9" fontId="0" fillId="3" borderId="21" xfId="2" applyFont="1" applyFill="1" applyBorder="1" applyAlignment="1"/>
    <xf numFmtId="15" fontId="5" fillId="3" borderId="20" xfId="0" applyNumberFormat="1" applyFont="1" applyFill="1" applyBorder="1" applyAlignment="1">
      <alignment horizontal="center"/>
    </xf>
    <xf numFmtId="15" fontId="5" fillId="3" borderId="25" xfId="0" applyNumberFormat="1" applyFont="1" applyFill="1" applyBorder="1"/>
    <xf numFmtId="15" fontId="5" fillId="3" borderId="21" xfId="0" applyNumberFormat="1" applyFont="1" applyFill="1" applyBorder="1"/>
    <xf numFmtId="10" fontId="5" fillId="3" borderId="20" xfId="1" applyNumberFormat="1" applyFont="1" applyFill="1" applyBorder="1" applyAlignment="1">
      <alignment horizontal="center"/>
    </xf>
    <xf numFmtId="10" fontId="0" fillId="3" borderId="21" xfId="0" applyNumberFormat="1" applyFill="1" applyBorder="1"/>
    <xf numFmtId="10" fontId="0" fillId="3" borderId="25" xfId="0" applyNumberFormat="1" applyFill="1" applyBorder="1"/>
    <xf numFmtId="0" fontId="5" fillId="3" borderId="20" xfId="0" applyFont="1" applyFill="1" applyBorder="1" applyAlignment="1">
      <alignment horizontal="center"/>
    </xf>
    <xf numFmtId="0" fontId="0" fillId="3" borderId="25" xfId="0" applyFill="1" applyBorder="1" applyAlignment="1">
      <alignment horizontal="center"/>
    </xf>
    <xf numFmtId="0" fontId="0" fillId="3" borderId="21" xfId="0" applyFill="1" applyBorder="1" applyAlignment="1">
      <alignment horizontal="center"/>
    </xf>
    <xf numFmtId="0" fontId="2" fillId="5" borderId="34" xfId="0" applyFont="1" applyFill="1" applyBorder="1"/>
    <xf numFmtId="0" fontId="0" fillId="5" borderId="35" xfId="0" applyFill="1" applyBorder="1"/>
    <xf numFmtId="0" fontId="5" fillId="3" borderId="32" xfId="0" applyFont="1" applyFill="1" applyBorder="1" applyAlignment="1">
      <alignment horizontal="center"/>
    </xf>
    <xf numFmtId="0" fontId="0" fillId="3" borderId="36" xfId="0" applyFill="1" applyBorder="1" applyAlignment="1">
      <alignment horizontal="center"/>
    </xf>
    <xf numFmtId="0" fontId="0" fillId="3" borderId="33" xfId="0" applyFill="1" applyBorder="1" applyAlignment="1">
      <alignment horizontal="center"/>
    </xf>
    <xf numFmtId="0" fontId="0" fillId="3" borderId="10" xfId="0" applyFill="1" applyBorder="1"/>
    <xf numFmtId="0" fontId="0" fillId="3" borderId="7" xfId="0" applyFill="1" applyBorder="1"/>
    <xf numFmtId="0" fontId="2" fillId="5" borderId="22" xfId="0" applyFont="1" applyFill="1" applyBorder="1"/>
    <xf numFmtId="0" fontId="0" fillId="5" borderId="23" xfId="0" applyFill="1" applyBorder="1"/>
    <xf numFmtId="0" fontId="0" fillId="5" borderId="24" xfId="0" applyFill="1" applyBorder="1"/>
    <xf numFmtId="43" fontId="0" fillId="2" borderId="0" xfId="1" applyFont="1" applyFill="1"/>
    <xf numFmtId="164" fontId="0" fillId="2" borderId="0" xfId="0" applyNumberFormat="1" applyFill="1"/>
    <xf numFmtId="164" fontId="5" fillId="3" borderId="0" xfId="1" applyNumberFormat="1" applyFont="1" applyFill="1" applyBorder="1" applyAlignment="1">
      <alignment horizontal="center"/>
    </xf>
    <xf numFmtId="164" fontId="5" fillId="3" borderId="0" xfId="1" applyNumberFormat="1" applyFont="1" applyFill="1" applyBorder="1" applyAlignment="1"/>
    <xf numFmtId="164" fontId="0" fillId="3" borderId="5" xfId="0" applyNumberFormat="1" applyFill="1" applyBorder="1"/>
    <xf numFmtId="0" fontId="0" fillId="8" borderId="0" xfId="0" applyFill="1"/>
    <xf numFmtId="164" fontId="2" fillId="5" borderId="22" xfId="0" applyNumberFormat="1" applyFont="1" applyFill="1" applyBorder="1"/>
    <xf numFmtId="164" fontId="0" fillId="5" borderId="23" xfId="0" applyNumberFormat="1" applyFill="1" applyBorder="1"/>
    <xf numFmtId="43" fontId="8" fillId="2" borderId="0" xfId="1" applyFont="1" applyFill="1"/>
    <xf numFmtId="164" fontId="0" fillId="5" borderId="4" xfId="0" applyNumberFormat="1" applyFill="1" applyBorder="1" applyAlignment="1">
      <alignment horizontal="left" indent="1"/>
    </xf>
    <xf numFmtId="164" fontId="0" fillId="5" borderId="0" xfId="0" applyNumberFormat="1" applyFill="1"/>
    <xf numFmtId="164" fontId="1" fillId="3" borderId="5" xfId="1" applyNumberFormat="1" applyFont="1" applyFill="1" applyBorder="1" applyAlignment="1"/>
    <xf numFmtId="4" fontId="0" fillId="2" borderId="0" xfId="0" applyNumberFormat="1" applyFill="1"/>
    <xf numFmtId="164" fontId="0" fillId="5" borderId="24" xfId="0" applyNumberFormat="1" applyFill="1" applyBorder="1"/>
    <xf numFmtId="164" fontId="0" fillId="5" borderId="26" xfId="0" applyNumberFormat="1" applyFill="1" applyBorder="1"/>
    <xf numFmtId="164" fontId="0" fillId="5" borderId="17" xfId="0" applyNumberFormat="1" applyFill="1" applyBorder="1" applyAlignment="1">
      <alignment horizontal="left" indent="1"/>
    </xf>
    <xf numFmtId="164" fontId="0" fillId="5" borderId="18" xfId="0" applyNumberFormat="1" applyFill="1" applyBorder="1"/>
    <xf numFmtId="164" fontId="0" fillId="5" borderId="19" xfId="0" applyNumberFormat="1" applyFill="1" applyBorder="1"/>
    <xf numFmtId="164" fontId="5" fillId="3" borderId="5" xfId="1" applyNumberFormat="1" applyFont="1" applyFill="1" applyBorder="1" applyAlignment="1">
      <alignment horizontal="center"/>
    </xf>
    <xf numFmtId="164" fontId="0" fillId="5" borderId="4" xfId="0" applyNumberFormat="1" applyFill="1" applyBorder="1" applyAlignment="1">
      <alignment horizontal="left" indent="2"/>
    </xf>
    <xf numFmtId="164" fontId="0" fillId="3" borderId="0" xfId="1" applyNumberFormat="1" applyFont="1" applyFill="1" applyBorder="1" applyAlignment="1">
      <alignment horizontal="right"/>
    </xf>
    <xf numFmtId="164" fontId="2" fillId="5" borderId="22" xfId="0" applyNumberFormat="1" applyFont="1" applyFill="1" applyBorder="1" applyAlignment="1">
      <alignment horizontal="left"/>
    </xf>
    <xf numFmtId="164" fontId="1" fillId="3" borderId="5" xfId="1" applyNumberFormat="1" applyFont="1" applyFill="1" applyBorder="1" applyAlignment="1">
      <alignment horizontal="right"/>
    </xf>
    <xf numFmtId="164" fontId="1" fillId="3" borderId="0" xfId="1" applyNumberFormat="1" applyFont="1" applyFill="1" applyBorder="1" applyAlignment="1">
      <alignment horizontal="right"/>
    </xf>
    <xf numFmtId="164" fontId="1" fillId="3" borderId="0" xfId="1" applyNumberFormat="1" applyFont="1" applyFill="1" applyBorder="1" applyAlignment="1"/>
    <xf numFmtId="164" fontId="5" fillId="3" borderId="18" xfId="1" applyNumberFormat="1" applyFont="1" applyFill="1" applyBorder="1" applyAlignment="1"/>
    <xf numFmtId="164" fontId="1" fillId="3" borderId="41" xfId="1" applyNumberFormat="1" applyFont="1" applyFill="1" applyBorder="1" applyAlignment="1">
      <alignment horizontal="right"/>
    </xf>
    <xf numFmtId="164" fontId="2" fillId="5" borderId="4" xfId="0" applyNumberFormat="1" applyFont="1" applyFill="1" applyBorder="1" applyAlignment="1">
      <alignment horizontal="left"/>
    </xf>
    <xf numFmtId="164" fontId="0" fillId="5" borderId="6" xfId="0" applyNumberFormat="1" applyFill="1" applyBorder="1" applyAlignment="1">
      <alignment horizontal="left" indent="1"/>
    </xf>
    <xf numFmtId="164" fontId="0" fillId="5" borderId="7" xfId="0" applyNumberFormat="1" applyFill="1" applyBorder="1"/>
    <xf numFmtId="164" fontId="5" fillId="3" borderId="7" xfId="1" applyNumberFormat="1" applyFont="1" applyFill="1" applyBorder="1" applyAlignment="1"/>
    <xf numFmtId="164" fontId="0" fillId="3" borderId="8" xfId="0" applyNumberFormat="1" applyFill="1" applyBorder="1"/>
    <xf numFmtId="0" fontId="0" fillId="3" borderId="0" xfId="0" applyFill="1" applyAlignment="1">
      <alignment horizontal="left" indent="1"/>
    </xf>
    <xf numFmtId="0" fontId="2" fillId="5" borderId="22" xfId="0" applyFont="1" applyFill="1" applyBorder="1" applyAlignment="1">
      <alignment horizontal="left"/>
    </xf>
    <xf numFmtId="0" fontId="6" fillId="5" borderId="23" xfId="0" applyFont="1" applyFill="1" applyBorder="1" applyAlignment="1">
      <alignment horizontal="center"/>
    </xf>
    <xf numFmtId="0" fontId="6" fillId="5" borderId="24" xfId="0" applyFont="1" applyFill="1" applyBorder="1" applyAlignment="1">
      <alignment horizontal="center"/>
    </xf>
    <xf numFmtId="0" fontId="0" fillId="5" borderId="26" xfId="0" applyFill="1" applyBorder="1"/>
    <xf numFmtId="15" fontId="0" fillId="2" borderId="0" xfId="0" applyNumberFormat="1" applyFill="1"/>
    <xf numFmtId="164" fontId="0" fillId="3" borderId="5" xfId="1" applyNumberFormat="1" applyFont="1" applyFill="1" applyBorder="1" applyAlignment="1"/>
    <xf numFmtId="0" fontId="0" fillId="5" borderId="6" xfId="0" applyFill="1" applyBorder="1" applyAlignment="1">
      <alignment horizontal="left" indent="1"/>
    </xf>
    <xf numFmtId="0" fontId="0" fillId="5" borderId="7" xfId="0" applyFill="1" applyBorder="1"/>
    <xf numFmtId="0" fontId="0" fillId="5" borderId="43" xfId="0" applyFill="1" applyBorder="1"/>
    <xf numFmtId="164" fontId="0" fillId="3" borderId="8" xfId="1" applyNumberFormat="1" applyFont="1" applyFill="1" applyBorder="1" applyAlignment="1"/>
    <xf numFmtId="16" fontId="0" fillId="2" borderId="0" xfId="0" applyNumberFormat="1" applyFill="1"/>
    <xf numFmtId="43" fontId="0" fillId="3" borderId="0" xfId="1" applyFont="1" applyFill="1" applyBorder="1" applyAlignment="1">
      <alignment horizontal="right"/>
    </xf>
    <xf numFmtId="43" fontId="0" fillId="3" borderId="0" xfId="1" applyFont="1" applyFill="1" applyBorder="1" applyAlignment="1"/>
    <xf numFmtId="0" fontId="2" fillId="5" borderId="17" xfId="0" applyFont="1" applyFill="1" applyBorder="1" applyAlignment="1">
      <alignment horizontal="left"/>
    </xf>
    <xf numFmtId="0" fontId="2" fillId="5" borderId="29" xfId="0" applyFont="1" applyFill="1" applyBorder="1" applyAlignment="1">
      <alignment horizontal="left"/>
    </xf>
    <xf numFmtId="0" fontId="2" fillId="5" borderId="6" xfId="0" applyFont="1" applyFill="1" applyBorder="1" applyAlignment="1">
      <alignment horizontal="left"/>
    </xf>
    <xf numFmtId="0" fontId="6" fillId="7" borderId="4" xfId="0" applyFont="1" applyFill="1" applyBorder="1" applyAlignment="1">
      <alignment horizontal="center"/>
    </xf>
    <xf numFmtId="0" fontId="6" fillId="7" borderId="0" xfId="0" applyFont="1" applyFill="1" applyAlignment="1">
      <alignment horizontal="center"/>
    </xf>
    <xf numFmtId="0" fontId="2" fillId="7" borderId="23" xfId="0" applyFont="1" applyFill="1" applyBorder="1" applyAlignment="1">
      <alignment horizontal="center"/>
    </xf>
    <xf numFmtId="0" fontId="2" fillId="7" borderId="0" xfId="0" applyFont="1" applyFill="1" applyAlignment="1">
      <alignment horizontal="center"/>
    </xf>
    <xf numFmtId="0" fontId="5" fillId="3" borderId="28" xfId="0" applyFont="1" applyFill="1" applyBorder="1" applyAlignment="1">
      <alignment horizontal="center"/>
    </xf>
    <xf numFmtId="43" fontId="5" fillId="3" borderId="35" xfId="1" applyFont="1" applyFill="1" applyBorder="1" applyAlignment="1">
      <alignment horizontal="center"/>
    </xf>
    <xf numFmtId="0" fontId="0" fillId="5" borderId="18" xfId="0" applyFill="1" applyBorder="1"/>
    <xf numFmtId="0" fontId="0" fillId="5" borderId="19" xfId="0" applyFill="1" applyBorder="1"/>
    <xf numFmtId="0" fontId="0" fillId="5" borderId="22" xfId="0" applyFill="1" applyBorder="1" applyAlignment="1">
      <alignment horizontal="left" indent="1"/>
    </xf>
    <xf numFmtId="0" fontId="2" fillId="5" borderId="24" xfId="0" applyFont="1" applyFill="1" applyBorder="1" applyAlignment="1">
      <alignment horizontal="right"/>
    </xf>
    <xf numFmtId="0" fontId="2" fillId="3" borderId="39" xfId="0" applyFont="1" applyFill="1" applyBorder="1" applyAlignment="1">
      <alignment horizontal="right"/>
    </xf>
    <xf numFmtId="0" fontId="0" fillId="5" borderId="4" xfId="0" applyFill="1" applyBorder="1" applyAlignment="1">
      <alignment horizontal="left" indent="2"/>
    </xf>
    <xf numFmtId="0" fontId="2" fillId="5" borderId="26" xfId="0" applyFont="1" applyFill="1" applyBorder="1" applyAlignment="1">
      <alignment horizontal="right"/>
    </xf>
    <xf numFmtId="0" fontId="0" fillId="3" borderId="0" xfId="0" applyFill="1" applyAlignment="1">
      <alignment horizontal="right"/>
    </xf>
    <xf numFmtId="0" fontId="2" fillId="3" borderId="5" xfId="0" applyFont="1" applyFill="1" applyBorder="1" applyAlignment="1">
      <alignment horizontal="right"/>
    </xf>
    <xf numFmtId="0" fontId="2" fillId="5" borderId="19" xfId="0" applyFont="1" applyFill="1" applyBorder="1" applyAlignment="1">
      <alignment horizontal="right"/>
    </xf>
    <xf numFmtId="0" fontId="2" fillId="5" borderId="43" xfId="0" applyFont="1" applyFill="1" applyBorder="1" applyAlignment="1">
      <alignment horizontal="right"/>
    </xf>
    <xf numFmtId="0" fontId="2" fillId="5" borderId="28" xfId="0" applyFont="1" applyFill="1" applyBorder="1" applyAlignment="1">
      <alignment horizontal="center" vertical="center"/>
    </xf>
    <xf numFmtId="0" fontId="0" fillId="3" borderId="5" xfId="0" applyFill="1" applyBorder="1" applyAlignment="1">
      <alignment horizontal="right"/>
    </xf>
    <xf numFmtId="166" fontId="5" fillId="3" borderId="0" xfId="1" applyNumberFormat="1" applyFont="1" applyFill="1" applyBorder="1" applyAlignment="1">
      <alignment horizontal="center"/>
    </xf>
    <xf numFmtId="166" fontId="5" fillId="3" borderId="26" xfId="1" applyNumberFormat="1" applyFont="1" applyFill="1" applyBorder="1" applyAlignment="1">
      <alignment horizontal="right"/>
    </xf>
    <xf numFmtId="166" fontId="5" fillId="3" borderId="5" xfId="1" applyNumberFormat="1" applyFont="1" applyFill="1" applyBorder="1" applyAlignment="1">
      <alignment horizontal="right"/>
    </xf>
    <xf numFmtId="166" fontId="5" fillId="3" borderId="18" xfId="1" applyNumberFormat="1" applyFont="1" applyFill="1" applyBorder="1" applyAlignment="1">
      <alignment horizontal="center"/>
    </xf>
    <xf numFmtId="166" fontId="5" fillId="3" borderId="19" xfId="1" applyNumberFormat="1" applyFont="1" applyFill="1" applyBorder="1" applyAlignment="1">
      <alignment horizontal="right"/>
    </xf>
    <xf numFmtId="166" fontId="5" fillId="3" borderId="41" xfId="1" applyNumberFormat="1" applyFont="1" applyFill="1" applyBorder="1" applyAlignment="1">
      <alignment horizontal="right"/>
    </xf>
    <xf numFmtId="166" fontId="5" fillId="3" borderId="26" xfId="1" applyNumberFormat="1" applyFont="1" applyFill="1" applyBorder="1" applyAlignment="1">
      <alignment horizontal="center"/>
    </xf>
    <xf numFmtId="0" fontId="0" fillId="5" borderId="17" xfId="0" applyFill="1" applyBorder="1" applyAlignment="1">
      <alignment horizontal="left" indent="1"/>
    </xf>
    <xf numFmtId="0" fontId="11" fillId="5" borderId="29" xfId="0" applyFont="1" applyFill="1" applyBorder="1" applyAlignment="1">
      <alignment horizontal="left"/>
    </xf>
    <xf numFmtId="0" fontId="11" fillId="5" borderId="22" xfId="0" applyFont="1" applyFill="1" applyBorder="1" applyAlignment="1">
      <alignment horizontal="left"/>
    </xf>
    <xf numFmtId="0" fontId="8" fillId="5" borderId="17" xfId="0" applyFont="1" applyFill="1" applyBorder="1" applyAlignment="1">
      <alignment horizontal="left" indent="1"/>
    </xf>
    <xf numFmtId="0" fontId="2" fillId="7" borderId="34" xfId="0" applyFont="1" applyFill="1" applyBorder="1" applyAlignment="1">
      <alignment horizontal="left"/>
    </xf>
    <xf numFmtId="0" fontId="0" fillId="7" borderId="35" xfId="0" applyFill="1" applyBorder="1"/>
    <xf numFmtId="0" fontId="0" fillId="7" borderId="44" xfId="0" applyFill="1" applyBorder="1"/>
    <xf numFmtId="0" fontId="6" fillId="5" borderId="28" xfId="0" applyFont="1" applyFill="1" applyBorder="1" applyAlignment="1">
      <alignment horizontal="center"/>
    </xf>
    <xf numFmtId="164" fontId="2" fillId="5" borderId="29" xfId="0" applyNumberFormat="1" applyFont="1" applyFill="1" applyBorder="1"/>
    <xf numFmtId="164" fontId="2" fillId="5" borderId="28" xfId="0" applyNumberFormat="1" applyFont="1" applyFill="1" applyBorder="1"/>
    <xf numFmtId="164" fontId="2" fillId="5" borderId="6" xfId="0" applyNumberFormat="1" applyFont="1" applyFill="1" applyBorder="1"/>
    <xf numFmtId="164" fontId="2" fillId="5" borderId="7" xfId="0" applyNumberFormat="1" applyFont="1" applyFill="1" applyBorder="1"/>
    <xf numFmtId="164" fontId="0" fillId="3" borderId="0" xfId="0" applyNumberFormat="1" applyFill="1"/>
    <xf numFmtId="164" fontId="2" fillId="5" borderId="29" xfId="0" applyNumberFormat="1" applyFont="1" applyFill="1" applyBorder="1" applyAlignment="1">
      <alignment horizontal="left"/>
    </xf>
    <xf numFmtId="164" fontId="6" fillId="5" borderId="28" xfId="0" applyNumberFormat="1" applyFont="1" applyFill="1" applyBorder="1" applyAlignment="1">
      <alignment horizontal="center"/>
    </xf>
    <xf numFmtId="0" fontId="2" fillId="5" borderId="34" xfId="0" applyFont="1" applyFill="1" applyBorder="1" applyAlignment="1">
      <alignment horizontal="left"/>
    </xf>
    <xf numFmtId="0" fontId="6" fillId="5" borderId="35" xfId="0" applyFont="1" applyFill="1" applyBorder="1" applyAlignment="1">
      <alignment horizontal="center"/>
    </xf>
    <xf numFmtId="0" fontId="2" fillId="3" borderId="0" xfId="0" applyFont="1" applyFill="1" applyAlignment="1">
      <alignment horizontal="left"/>
    </xf>
    <xf numFmtId="0" fontId="6" fillId="3" borderId="0" xfId="0" applyFont="1" applyFill="1" applyAlignment="1">
      <alignment horizontal="center"/>
    </xf>
    <xf numFmtId="0" fontId="13" fillId="3" borderId="0" xfId="0" applyFont="1" applyFill="1" applyAlignment="1">
      <alignment horizontal="right"/>
    </xf>
    <xf numFmtId="0" fontId="6" fillId="5" borderId="30" xfId="0" applyFont="1" applyFill="1" applyBorder="1" applyAlignment="1">
      <alignment horizontal="center"/>
    </xf>
    <xf numFmtId="0" fontId="2" fillId="5" borderId="30" xfId="0" applyFont="1" applyFill="1" applyBorder="1" applyAlignment="1">
      <alignment horizontal="center"/>
    </xf>
    <xf numFmtId="0" fontId="2" fillId="5" borderId="28" xfId="0" applyFont="1" applyFill="1" applyBorder="1" applyAlignment="1">
      <alignment horizontal="center"/>
    </xf>
    <xf numFmtId="14" fontId="5" fillId="3" borderId="28" xfId="0" applyNumberFormat="1" applyFont="1" applyFill="1" applyBorder="1" applyAlignment="1">
      <alignment horizontal="center"/>
    </xf>
    <xf numFmtId="0" fontId="2" fillId="5" borderId="23" xfId="0" applyFont="1" applyFill="1" applyBorder="1"/>
    <xf numFmtId="0" fontId="2" fillId="10" borderId="23" xfId="0" applyFont="1" applyFill="1" applyBorder="1" applyAlignment="1">
      <alignment horizontal="center"/>
    </xf>
    <xf numFmtId="0" fontId="8" fillId="10" borderId="23" xfId="0" applyFont="1" applyFill="1" applyBorder="1" applyAlignment="1">
      <alignment horizontal="center"/>
    </xf>
    <xf numFmtId="43" fontId="5" fillId="3" borderId="0" xfId="1" applyFont="1" applyFill="1" applyBorder="1" applyAlignment="1">
      <alignment horizontal="center"/>
    </xf>
    <xf numFmtId="43" fontId="7" fillId="3" borderId="0" xfId="1" applyFont="1" applyFill="1" applyBorder="1" applyAlignment="1">
      <alignment horizontal="center"/>
    </xf>
    <xf numFmtId="164" fontId="7" fillId="3" borderId="26" xfId="1" applyNumberFormat="1" applyFont="1" applyFill="1" applyBorder="1" applyAlignment="1"/>
    <xf numFmtId="164" fontId="7" fillId="3" borderId="5" xfId="1" applyNumberFormat="1" applyFont="1" applyFill="1" applyBorder="1"/>
    <xf numFmtId="43" fontId="7" fillId="3" borderId="26" xfId="1" applyFont="1" applyFill="1" applyBorder="1" applyAlignment="1"/>
    <xf numFmtId="0" fontId="7" fillId="3" borderId="5" xfId="0" applyFont="1" applyFill="1" applyBorder="1"/>
    <xf numFmtId="43" fontId="5" fillId="3" borderId="18" xfId="1" applyFont="1" applyFill="1" applyBorder="1" applyAlignment="1">
      <alignment horizontal="center"/>
    </xf>
    <xf numFmtId="43" fontId="7" fillId="3" borderId="19" xfId="1" applyFont="1" applyFill="1" applyBorder="1" applyAlignment="1"/>
    <xf numFmtId="0" fontId="2" fillId="5" borderId="23" xfId="0" applyFont="1" applyFill="1" applyBorder="1" applyAlignment="1">
      <alignment horizontal="center"/>
    </xf>
    <xf numFmtId="0" fontId="8" fillId="5" borderId="23" xfId="0" applyFont="1" applyFill="1" applyBorder="1"/>
    <xf numFmtId="0" fontId="6" fillId="5" borderId="7" xfId="0" applyFont="1" applyFill="1" applyBorder="1" applyAlignment="1">
      <alignment horizontal="center"/>
    </xf>
    <xf numFmtId="0" fontId="0" fillId="3" borderId="6" xfId="0" applyFill="1" applyBorder="1"/>
    <xf numFmtId="0" fontId="0" fillId="3" borderId="8" xfId="0" applyFill="1" applyBorder="1"/>
    <xf numFmtId="164" fontId="0" fillId="2" borderId="0" xfId="1" applyNumberFormat="1" applyFont="1" applyFill="1"/>
    <xf numFmtId="43" fontId="0" fillId="3" borderId="0" xfId="1" applyFont="1" applyFill="1"/>
    <xf numFmtId="0" fontId="3" fillId="4" borderId="0" xfId="0" applyFont="1" applyFill="1" applyAlignment="1">
      <alignment horizontal="center" vertical="center"/>
    </xf>
    <xf numFmtId="0" fontId="2" fillId="4" borderId="0" xfId="0" applyFont="1" applyFill="1" applyAlignment="1">
      <alignment horizontal="center"/>
    </xf>
    <xf numFmtId="14" fontId="5" fillId="0" borderId="0" xfId="0" applyNumberFormat="1" applyFont="1" applyAlignment="1">
      <alignment horizontal="right" wrapText="1"/>
    </xf>
    <xf numFmtId="14" fontId="5" fillId="3" borderId="0" xfId="0" applyNumberFormat="1" applyFont="1" applyFill="1" applyAlignment="1">
      <alignment horizontal="right" wrapText="1"/>
    </xf>
    <xf numFmtId="0" fontId="2" fillId="5" borderId="4" xfId="0" applyFont="1" applyFill="1" applyBorder="1" applyAlignment="1">
      <alignment horizontal="left" vertical="center"/>
    </xf>
    <xf numFmtId="164" fontId="5" fillId="3" borderId="0" xfId="1" applyNumberFormat="1" applyFont="1" applyFill="1" applyBorder="1" applyAlignment="1">
      <alignment horizontal="right" wrapText="1"/>
    </xf>
    <xf numFmtId="165" fontId="5" fillId="3" borderId="0" xfId="0" applyNumberFormat="1" applyFont="1" applyFill="1" applyAlignment="1">
      <alignment horizontal="right" wrapText="1"/>
    </xf>
    <xf numFmtId="0" fontId="2" fillId="5" borderId="35" xfId="0" applyFont="1" applyFill="1" applyBorder="1"/>
    <xf numFmtId="0" fontId="6" fillId="6" borderId="0" xfId="0" applyFont="1" applyFill="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164" fontId="7" fillId="0" borderId="0" xfId="1" applyNumberFormat="1" applyFont="1" applyFill="1" applyBorder="1" applyAlignment="1">
      <alignment horizontal="right"/>
    </xf>
    <xf numFmtId="43" fontId="0" fillId="11" borderId="0" xfId="1" applyFont="1" applyFill="1"/>
    <xf numFmtId="0" fontId="2" fillId="5" borderId="4" xfId="0" applyFont="1" applyFill="1" applyBorder="1" applyAlignment="1">
      <alignment horizontal="left"/>
    </xf>
    <xf numFmtId="0" fontId="0" fillId="5" borderId="0" xfId="0" applyFill="1" applyAlignment="1">
      <alignment horizontal="center"/>
    </xf>
    <xf numFmtId="164" fontId="7" fillId="3" borderId="0" xfId="1" applyNumberFormat="1" applyFont="1" applyFill="1" applyBorder="1" applyAlignment="1">
      <alignment horizontal="right"/>
    </xf>
    <xf numFmtId="0" fontId="0" fillId="5" borderId="4" xfId="0" applyFill="1" applyBorder="1" applyAlignment="1">
      <alignment horizontal="left"/>
    </xf>
    <xf numFmtId="164" fontId="8" fillId="3" borderId="5" xfId="1" applyNumberFormat="1" applyFont="1" applyFill="1" applyBorder="1" applyAlignment="1">
      <alignment horizontal="center"/>
    </xf>
    <xf numFmtId="164" fontId="8" fillId="3" borderId="0" xfId="1" applyNumberFormat="1" applyFont="1" applyFill="1" applyBorder="1" applyAlignment="1">
      <alignment horizontal="center"/>
    </xf>
    <xf numFmtId="43" fontId="0" fillId="9" borderId="0" xfId="1" applyFont="1" applyFill="1"/>
    <xf numFmtId="167" fontId="0" fillId="2" borderId="0" xfId="0" applyNumberFormat="1" applyFill="1"/>
    <xf numFmtId="164" fontId="8" fillId="3" borderId="41" xfId="1" applyNumberFormat="1" applyFont="1" applyFill="1" applyBorder="1" applyAlignment="1">
      <alignment horizontal="center"/>
    </xf>
    <xf numFmtId="0" fontId="0" fillId="5" borderId="26" xfId="0" applyFill="1" applyBorder="1" applyAlignment="1">
      <alignment horizontal="center"/>
    </xf>
    <xf numFmtId="164" fontId="0" fillId="3" borderId="5" xfId="1" applyNumberFormat="1" applyFont="1" applyFill="1" applyBorder="1" applyAlignment="1">
      <alignment horizontal="center"/>
    </xf>
    <xf numFmtId="164" fontId="0" fillId="3" borderId="0" xfId="1" applyNumberFormat="1" applyFont="1" applyFill="1" applyBorder="1" applyAlignment="1">
      <alignment horizontal="center"/>
    </xf>
    <xf numFmtId="0" fontId="0" fillId="5" borderId="18" xfId="0" applyFill="1" applyBorder="1" applyAlignment="1">
      <alignment horizontal="center"/>
    </xf>
    <xf numFmtId="0" fontId="0" fillId="5" borderId="19" xfId="0" applyFill="1" applyBorder="1" applyAlignment="1">
      <alignment horizontal="center"/>
    </xf>
    <xf numFmtId="164" fontId="15" fillId="3" borderId="0" xfId="0" applyNumberFormat="1" applyFont="1" applyFill="1"/>
    <xf numFmtId="164" fontId="8" fillId="0" borderId="5" xfId="1" applyNumberFormat="1" applyFont="1" applyFill="1" applyBorder="1" applyAlignment="1">
      <alignment horizontal="center"/>
    </xf>
    <xf numFmtId="164" fontId="8" fillId="0" borderId="0" xfId="1" applyNumberFormat="1" applyFont="1" applyFill="1" applyBorder="1" applyAlignment="1">
      <alignment horizontal="center"/>
    </xf>
    <xf numFmtId="9" fontId="0" fillId="3" borderId="0" xfId="2" applyFont="1" applyFill="1"/>
    <xf numFmtId="0" fontId="0" fillId="5" borderId="28" xfId="0" applyFill="1" applyBorder="1" applyAlignment="1">
      <alignment horizontal="center"/>
    </xf>
    <xf numFmtId="0" fontId="0" fillId="5" borderId="30" xfId="0" applyFill="1" applyBorder="1" applyAlignment="1">
      <alignment horizontal="center"/>
    </xf>
    <xf numFmtId="164" fontId="7" fillId="3" borderId="5" xfId="1" applyNumberFormat="1" applyFont="1" applyFill="1" applyBorder="1" applyAlignment="1">
      <alignment horizontal="right"/>
    </xf>
    <xf numFmtId="164" fontId="0" fillId="5" borderId="4" xfId="1" applyNumberFormat="1" applyFont="1" applyFill="1" applyBorder="1" applyAlignment="1">
      <alignment horizontal="left" indent="1"/>
    </xf>
    <xf numFmtId="164" fontId="0" fillId="5" borderId="17" xfId="1" applyNumberFormat="1" applyFont="1" applyFill="1" applyBorder="1" applyAlignment="1">
      <alignment horizontal="left" indent="1"/>
    </xf>
    <xf numFmtId="164" fontId="7" fillId="3" borderId="41" xfId="1" applyNumberFormat="1" applyFont="1" applyFill="1" applyBorder="1" applyAlignment="1">
      <alignment horizontal="right"/>
    </xf>
    <xf numFmtId="0" fontId="2" fillId="5" borderId="35" xfId="0" applyFont="1" applyFill="1" applyBorder="1" applyAlignment="1">
      <alignment horizontal="center"/>
    </xf>
    <xf numFmtId="0" fontId="2" fillId="5" borderId="44" xfId="0" applyFont="1" applyFill="1" applyBorder="1" applyAlignment="1">
      <alignment horizontal="center"/>
    </xf>
    <xf numFmtId="43" fontId="0" fillId="3" borderId="0" xfId="0" applyNumberFormat="1" applyFill="1"/>
    <xf numFmtId="0" fontId="0" fillId="3" borderId="0" xfId="0" applyFill="1" applyAlignment="1">
      <alignment horizontal="center"/>
    </xf>
    <xf numFmtId="0" fontId="2" fillId="2" borderId="0" xfId="0" applyFont="1" applyFill="1"/>
    <xf numFmtId="0" fontId="6" fillId="5" borderId="29" xfId="0" applyFont="1" applyFill="1" applyBorder="1" applyAlignment="1">
      <alignment horizontal="left"/>
    </xf>
    <xf numFmtId="0" fontId="2" fillId="5" borderId="0" xfId="0" applyFont="1" applyFill="1" applyAlignment="1">
      <alignment horizontal="center"/>
    </xf>
    <xf numFmtId="164" fontId="8" fillId="3" borderId="26" xfId="1" applyNumberFormat="1" applyFont="1" applyFill="1" applyBorder="1" applyAlignment="1">
      <alignment horizontal="center"/>
    </xf>
    <xf numFmtId="0" fontId="16" fillId="5" borderId="4" xfId="0" applyFont="1" applyFill="1" applyBorder="1" applyAlignment="1">
      <alignment horizontal="left" indent="1"/>
    </xf>
    <xf numFmtId="0" fontId="16" fillId="5" borderId="17" xfId="0" applyFont="1" applyFill="1" applyBorder="1" applyAlignment="1">
      <alignment horizontal="left" indent="1"/>
    </xf>
    <xf numFmtId="0" fontId="2" fillId="5" borderId="18" xfId="0" applyFont="1" applyFill="1" applyBorder="1" applyAlignment="1">
      <alignment horizontal="center"/>
    </xf>
    <xf numFmtId="164" fontId="8" fillId="3" borderId="19" xfId="1" applyNumberFormat="1" applyFont="1" applyFill="1" applyBorder="1" applyAlignment="1">
      <alignment horizontal="center"/>
    </xf>
    <xf numFmtId="0" fontId="17" fillId="5" borderId="22" xfId="0" applyFont="1" applyFill="1" applyBorder="1" applyAlignment="1">
      <alignment horizontal="left"/>
    </xf>
    <xf numFmtId="0" fontId="2" fillId="5" borderId="7" xfId="0" applyFont="1" applyFill="1" applyBorder="1" applyAlignment="1">
      <alignment horizontal="center"/>
    </xf>
    <xf numFmtId="0" fontId="0" fillId="5" borderId="29" xfId="0" applyFill="1" applyBorder="1" applyAlignment="1">
      <alignment horizontal="center"/>
    </xf>
    <xf numFmtId="10" fontId="7" fillId="3" borderId="0" xfId="0" applyNumberFormat="1" applyFont="1" applyFill="1" applyAlignment="1">
      <alignment horizontal="center"/>
    </xf>
    <xf numFmtId="2" fontId="7" fillId="3" borderId="0" xfId="0" applyNumberFormat="1" applyFont="1" applyFill="1" applyAlignment="1">
      <alignment horizontal="center"/>
    </xf>
    <xf numFmtId="10" fontId="7" fillId="0" borderId="0" xfId="2" applyNumberFormat="1" applyFont="1" applyFill="1" applyBorder="1" applyAlignment="1">
      <alignment horizontal="center"/>
    </xf>
    <xf numFmtId="10" fontId="0" fillId="2" borderId="0" xfId="0" applyNumberFormat="1" applyFill="1"/>
    <xf numFmtId="0" fontId="2" fillId="5" borderId="25" xfId="0" applyFont="1" applyFill="1" applyBorder="1" applyAlignment="1">
      <alignment horizontal="left"/>
    </xf>
    <xf numFmtId="0" fontId="0" fillId="5" borderId="40" xfId="0" applyFill="1" applyBorder="1" applyAlignment="1">
      <alignment horizontal="left"/>
    </xf>
    <xf numFmtId="9" fontId="0" fillId="3" borderId="0" xfId="2" applyFont="1" applyFill="1" applyBorder="1" applyAlignment="1">
      <alignment horizontal="center"/>
    </xf>
    <xf numFmtId="168" fontId="0" fillId="3" borderId="0" xfId="1" applyNumberFormat="1" applyFont="1" applyFill="1"/>
    <xf numFmtId="0" fontId="2" fillId="3" borderId="0" xfId="0" applyFont="1" applyFill="1" applyAlignment="1">
      <alignment horizontal="center"/>
    </xf>
    <xf numFmtId="9" fontId="2" fillId="3" borderId="0" xfId="2" applyFont="1" applyFill="1" applyBorder="1" applyAlignment="1">
      <alignment horizontal="center"/>
    </xf>
    <xf numFmtId="0" fontId="19" fillId="8" borderId="0" xfId="3" applyFont="1" applyFill="1"/>
    <xf numFmtId="0" fontId="18" fillId="0" borderId="0" xfId="3"/>
    <xf numFmtId="0" fontId="18" fillId="12" borderId="0" xfId="3" applyFill="1"/>
    <xf numFmtId="9" fontId="20" fillId="0" borderId="0" xfId="4" applyFont="1" applyFill="1"/>
    <xf numFmtId="0" fontId="18" fillId="0" borderId="0" xfId="3" applyAlignment="1">
      <alignment horizontal="right"/>
    </xf>
    <xf numFmtId="0" fontId="20" fillId="0" borderId="0" xfId="3" applyFont="1"/>
    <xf numFmtId="15" fontId="18" fillId="0" borderId="0" xfId="3" applyNumberFormat="1" applyAlignment="1">
      <alignment horizontal="right"/>
    </xf>
    <xf numFmtId="0" fontId="18" fillId="0" borderId="0" xfId="3" quotePrefix="1" applyAlignment="1">
      <alignment horizontal="right"/>
    </xf>
    <xf numFmtId="0" fontId="21" fillId="0" borderId="0" xfId="5" applyAlignment="1">
      <alignment horizontal="right"/>
    </xf>
    <xf numFmtId="43" fontId="18" fillId="0" borderId="0" xfId="3" applyNumberFormat="1" applyAlignment="1">
      <alignment horizontal="right"/>
    </xf>
    <xf numFmtId="9" fontId="18" fillId="0" borderId="0" xfId="2" applyFont="1" applyAlignment="1">
      <alignment horizontal="right"/>
    </xf>
    <xf numFmtId="10" fontId="18" fillId="0" borderId="0" xfId="2" applyNumberFormat="1" applyFont="1" applyAlignment="1">
      <alignment horizontal="right"/>
    </xf>
    <xf numFmtId="0" fontId="18" fillId="9" borderId="0" xfId="3" applyFill="1"/>
    <xf numFmtId="0" fontId="20" fillId="9" borderId="0" xfId="3" applyFont="1" applyFill="1"/>
    <xf numFmtId="0" fontId="22" fillId="9" borderId="0" xfId="3" applyFont="1" applyFill="1" applyAlignment="1">
      <alignment horizontal="left" indent="2"/>
    </xf>
    <xf numFmtId="0" fontId="18" fillId="8" borderId="0" xfId="3" applyFill="1"/>
    <xf numFmtId="0" fontId="23" fillId="8" borderId="0" xfId="3" applyFont="1" applyFill="1" applyAlignment="1">
      <alignment horizontal="centerContinuous"/>
    </xf>
    <xf numFmtId="0" fontId="23" fillId="13" borderId="0" xfId="3" applyFont="1" applyFill="1" applyAlignment="1">
      <alignment horizontal="centerContinuous"/>
    </xf>
    <xf numFmtId="43" fontId="23" fillId="13" borderId="0" xfId="1" applyFont="1" applyFill="1" applyAlignment="1">
      <alignment horizontal="centerContinuous"/>
    </xf>
    <xf numFmtId="0" fontId="18" fillId="14" borderId="0" xfId="3" applyFill="1"/>
    <xf numFmtId="0" fontId="18" fillId="15" borderId="0" xfId="3" applyFill="1"/>
    <xf numFmtId="0" fontId="18" fillId="12" borderId="18" xfId="3" applyFill="1" applyBorder="1"/>
    <xf numFmtId="0" fontId="18" fillId="12" borderId="18" xfId="3" applyFill="1" applyBorder="1" applyAlignment="1">
      <alignment wrapText="1"/>
    </xf>
    <xf numFmtId="43" fontId="18" fillId="12" borderId="18" xfId="1" applyFont="1" applyFill="1" applyBorder="1" applyAlignment="1">
      <alignment wrapText="1"/>
    </xf>
    <xf numFmtId="166" fontId="8" fillId="0" borderId="0" xfId="6" applyFont="1" applyFill="1" applyAlignment="1"/>
    <xf numFmtId="0" fontId="8" fillId="0" borderId="0" xfId="7" applyNumberFormat="1" applyFont="1" applyAlignment="1">
      <alignment horizontal="center" vertical="top"/>
    </xf>
    <xf numFmtId="1" fontId="18" fillId="0" borderId="0" xfId="3" applyNumberFormat="1"/>
    <xf numFmtId="14" fontId="18" fillId="0" borderId="0" xfId="3" applyNumberFormat="1"/>
    <xf numFmtId="7" fontId="18" fillId="0" borderId="0" xfId="3" applyNumberFormat="1"/>
    <xf numFmtId="43" fontId="18" fillId="0" borderId="0" xfId="1" applyFont="1"/>
    <xf numFmtId="43" fontId="18" fillId="0" borderId="0" xfId="1" applyFont="1" applyFill="1"/>
    <xf numFmtId="14" fontId="18" fillId="0" borderId="0" xfId="1" applyNumberFormat="1" applyFont="1" applyFill="1"/>
    <xf numFmtId="169" fontId="1" fillId="0" borderId="0" xfId="7" applyNumberFormat="1" applyFill="1" applyAlignment="1">
      <alignment vertical="top"/>
    </xf>
    <xf numFmtId="9" fontId="18" fillId="0" borderId="0" xfId="2" applyFont="1"/>
    <xf numFmtId="10" fontId="18" fillId="0" borderId="0" xfId="2" applyNumberFormat="1" applyFont="1"/>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14" fontId="5" fillId="3" borderId="15" xfId="0" applyNumberFormat="1" applyFont="1" applyFill="1" applyBorder="1" applyAlignment="1">
      <alignment horizontal="right" wrapText="1"/>
    </xf>
    <xf numFmtId="14" fontId="5" fillId="3" borderId="16" xfId="0" applyNumberFormat="1" applyFont="1" applyFill="1" applyBorder="1" applyAlignment="1">
      <alignment horizontal="right" wrapText="1"/>
    </xf>
    <xf numFmtId="14" fontId="5" fillId="3" borderId="20" xfId="0" applyNumberFormat="1" applyFont="1" applyFill="1" applyBorder="1" applyAlignment="1">
      <alignment horizontal="right" wrapText="1"/>
    </xf>
    <xf numFmtId="14" fontId="5" fillId="3" borderId="21" xfId="0" applyNumberFormat="1" applyFont="1" applyFill="1" applyBorder="1" applyAlignment="1">
      <alignment horizontal="right" wrapText="1"/>
    </xf>
    <xf numFmtId="0" fontId="2" fillId="5" borderId="22" xfId="0" applyFont="1" applyFill="1" applyBorder="1" applyAlignment="1">
      <alignment horizontal="left" vertical="center"/>
    </xf>
    <xf numFmtId="0" fontId="2" fillId="5" borderId="23" xfId="0" applyFont="1" applyFill="1" applyBorder="1" applyAlignment="1">
      <alignment horizontal="left" vertical="center"/>
    </xf>
    <xf numFmtId="0" fontId="2" fillId="5" borderId="24" xfId="0" applyFont="1" applyFill="1" applyBorder="1" applyAlignment="1">
      <alignment horizontal="left" vertical="center"/>
    </xf>
    <xf numFmtId="0" fontId="2" fillId="5" borderId="17" xfId="0" applyFont="1" applyFill="1" applyBorder="1" applyAlignment="1">
      <alignment horizontal="left" vertical="center"/>
    </xf>
    <xf numFmtId="0" fontId="2" fillId="5" borderId="18" xfId="0" applyFont="1" applyFill="1" applyBorder="1" applyAlignment="1">
      <alignment horizontal="left" vertical="center"/>
    </xf>
    <xf numFmtId="0" fontId="2" fillId="5" borderId="26" xfId="0" applyFont="1" applyFill="1" applyBorder="1" applyAlignment="1">
      <alignment horizontal="left" vertical="center"/>
    </xf>
    <xf numFmtId="14" fontId="5" fillId="0" borderId="20" xfId="0" applyNumberFormat="1" applyFont="1" applyBorder="1" applyAlignment="1">
      <alignment horizontal="right" wrapText="1"/>
    </xf>
    <xf numFmtId="14" fontId="5" fillId="0" borderId="21" xfId="0" applyNumberFormat="1" applyFont="1" applyBorder="1" applyAlignment="1">
      <alignment horizontal="right" wrapText="1"/>
    </xf>
    <xf numFmtId="164" fontId="5" fillId="3" borderId="20" xfId="1" applyNumberFormat="1" applyFont="1" applyFill="1" applyBorder="1" applyAlignment="1">
      <alignment horizontal="right"/>
    </xf>
    <xf numFmtId="164" fontId="5" fillId="3" borderId="21" xfId="1" applyNumberFormat="1" applyFont="1" applyFill="1" applyBorder="1" applyAlignment="1">
      <alignment horizontal="right"/>
    </xf>
    <xf numFmtId="164" fontId="5" fillId="0" borderId="20" xfId="1" applyNumberFormat="1" applyFont="1" applyBorder="1" applyAlignment="1">
      <alignment horizontal="right"/>
    </xf>
    <xf numFmtId="164" fontId="5" fillId="0" borderId="21" xfId="1" applyNumberFormat="1" applyFont="1" applyBorder="1" applyAlignment="1">
      <alignment horizontal="right"/>
    </xf>
    <xf numFmtId="164" fontId="5" fillId="0" borderId="20" xfId="1" applyNumberFormat="1" applyFont="1" applyFill="1" applyBorder="1" applyAlignment="1">
      <alignment horizontal="right"/>
    </xf>
    <xf numFmtId="164" fontId="5" fillId="0" borderId="21" xfId="1" applyNumberFormat="1" applyFont="1" applyFill="1" applyBorder="1" applyAlignment="1">
      <alignment horizontal="right"/>
    </xf>
    <xf numFmtId="0" fontId="0" fillId="3" borderId="32" xfId="0" applyFill="1" applyBorder="1" applyAlignment="1">
      <alignment horizontal="right"/>
    </xf>
    <xf numFmtId="0" fontId="0" fillId="3" borderId="33" xfId="0" applyFill="1" applyBorder="1" applyAlignment="1">
      <alignment horizontal="right"/>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6" fillId="6" borderId="12" xfId="0" applyFont="1" applyFill="1" applyBorder="1" applyAlignment="1">
      <alignment horizontal="center"/>
    </xf>
    <xf numFmtId="0" fontId="6" fillId="6" borderId="13" xfId="0" applyFont="1" applyFill="1" applyBorder="1" applyAlignment="1">
      <alignment horizontal="center"/>
    </xf>
    <xf numFmtId="0" fontId="6" fillId="6" borderId="37" xfId="0" applyFont="1" applyFill="1" applyBorder="1" applyAlignment="1">
      <alignment horizontal="center"/>
    </xf>
    <xf numFmtId="1" fontId="5" fillId="0" borderId="20" xfId="1" applyNumberFormat="1" applyFont="1" applyFill="1" applyBorder="1" applyAlignment="1">
      <alignment horizontal="right"/>
    </xf>
    <xf numFmtId="1" fontId="5" fillId="0" borderId="21" xfId="1" applyNumberFormat="1" applyFont="1" applyFill="1" applyBorder="1" applyAlignment="1">
      <alignment horizontal="right"/>
    </xf>
    <xf numFmtId="0" fontId="2" fillId="5" borderId="19" xfId="0" applyFont="1" applyFill="1" applyBorder="1" applyAlignment="1">
      <alignment horizontal="left" vertical="center"/>
    </xf>
    <xf numFmtId="0" fontId="5" fillId="0" borderId="20" xfId="0" applyFont="1" applyBorder="1" applyAlignment="1">
      <alignment horizontal="right"/>
    </xf>
    <xf numFmtId="0" fontId="5" fillId="0" borderId="21" xfId="0" applyFont="1" applyBorder="1" applyAlignment="1">
      <alignment horizontal="right"/>
    </xf>
    <xf numFmtId="164" fontId="5" fillId="3" borderId="31" xfId="1" applyNumberFormat="1" applyFont="1" applyFill="1" applyBorder="1" applyAlignment="1">
      <alignment horizontal="center"/>
    </xf>
    <xf numFmtId="164" fontId="5" fillId="3" borderId="18" xfId="1" applyNumberFormat="1" applyFont="1" applyFill="1" applyBorder="1" applyAlignment="1">
      <alignment horizontal="center"/>
    </xf>
    <xf numFmtId="0" fontId="2" fillId="7" borderId="29" xfId="0" applyFont="1" applyFill="1" applyBorder="1" applyAlignment="1">
      <alignment horizontal="center"/>
    </xf>
    <xf numFmtId="0" fontId="2" fillId="7" borderId="28" xfId="0" applyFont="1" applyFill="1" applyBorder="1" applyAlignment="1">
      <alignment horizontal="center"/>
    </xf>
    <xf numFmtId="0" fontId="2" fillId="7" borderId="38" xfId="0" applyFont="1" applyFill="1" applyBorder="1" applyAlignment="1">
      <alignment horizontal="center"/>
    </xf>
    <xf numFmtId="164" fontId="7" fillId="3" borderId="27" xfId="0" applyNumberFormat="1" applyFont="1" applyFill="1" applyBorder="1" applyAlignment="1">
      <alignment horizontal="right"/>
    </xf>
    <xf numFmtId="164" fontId="7" fillId="3" borderId="23" xfId="0" applyNumberFormat="1" applyFont="1" applyFill="1" applyBorder="1" applyAlignment="1">
      <alignment horizontal="right"/>
    </xf>
    <xf numFmtId="164" fontId="7" fillId="3" borderId="39" xfId="0" applyNumberFormat="1" applyFont="1" applyFill="1" applyBorder="1" applyAlignment="1">
      <alignment horizontal="right"/>
    </xf>
    <xf numFmtId="164" fontId="5" fillId="3" borderId="40" xfId="1" applyNumberFormat="1" applyFont="1" applyFill="1" applyBorder="1" applyAlignment="1">
      <alignment horizontal="center"/>
    </xf>
    <xf numFmtId="164" fontId="5" fillId="3" borderId="0" xfId="1" applyNumberFormat="1" applyFont="1" applyFill="1" applyBorder="1" applyAlignment="1">
      <alignment horizontal="center"/>
    </xf>
    <xf numFmtId="164" fontId="5" fillId="0" borderId="31" xfId="1" applyNumberFormat="1" applyFont="1" applyFill="1" applyBorder="1" applyAlignment="1">
      <alignment horizontal="center"/>
    </xf>
    <xf numFmtId="164" fontId="5" fillId="0" borderId="18" xfId="1" applyNumberFormat="1" applyFont="1" applyFill="1" applyBorder="1" applyAlignment="1">
      <alignment horizontal="center"/>
    </xf>
    <xf numFmtId="164" fontId="7" fillId="3" borderId="25" xfId="1" applyNumberFormat="1" applyFont="1" applyFill="1" applyBorder="1" applyAlignment="1">
      <alignment horizontal="right"/>
    </xf>
    <xf numFmtId="164" fontId="7" fillId="3" borderId="28" xfId="1" applyNumberFormat="1" applyFont="1" applyFill="1" applyBorder="1" applyAlignment="1">
      <alignment horizontal="right"/>
    </xf>
    <xf numFmtId="164" fontId="7" fillId="3" borderId="38" xfId="1" applyNumberFormat="1" applyFont="1" applyFill="1" applyBorder="1" applyAlignment="1">
      <alignment horizontal="right"/>
    </xf>
    <xf numFmtId="164" fontId="7" fillId="3" borderId="27" xfId="1" applyNumberFormat="1" applyFont="1" applyFill="1" applyBorder="1" applyAlignment="1">
      <alignment horizontal="right"/>
    </xf>
    <xf numFmtId="164" fontId="7" fillId="3" borderId="23" xfId="1" applyNumberFormat="1" applyFont="1" applyFill="1" applyBorder="1" applyAlignment="1">
      <alignment horizontal="right"/>
    </xf>
    <xf numFmtId="164" fontId="7" fillId="3" borderId="39" xfId="1" applyNumberFormat="1" applyFont="1" applyFill="1" applyBorder="1" applyAlignment="1">
      <alignment horizontal="right"/>
    </xf>
    <xf numFmtId="164" fontId="5" fillId="3" borderId="5" xfId="1" applyNumberFormat="1" applyFont="1" applyFill="1" applyBorder="1" applyAlignment="1">
      <alignment horizontal="center"/>
    </xf>
    <xf numFmtId="43" fontId="7" fillId="3" borderId="25" xfId="1" applyFont="1" applyFill="1" applyBorder="1" applyAlignment="1">
      <alignment horizontal="right"/>
    </xf>
    <xf numFmtId="43" fontId="7" fillId="3" borderId="28" xfId="1" applyFont="1" applyFill="1" applyBorder="1" applyAlignment="1">
      <alignment horizontal="right"/>
    </xf>
    <xf numFmtId="43" fontId="7" fillId="3" borderId="38" xfId="1" applyFont="1" applyFill="1" applyBorder="1" applyAlignment="1">
      <alignment horizontal="right"/>
    </xf>
    <xf numFmtId="164" fontId="2" fillId="7" borderId="29" xfId="0" applyNumberFormat="1" applyFont="1" applyFill="1" applyBorder="1" applyAlignment="1">
      <alignment horizontal="center"/>
    </xf>
    <xf numFmtId="164" fontId="2" fillId="7" borderId="28" xfId="0" applyNumberFormat="1" applyFont="1" applyFill="1" applyBorder="1" applyAlignment="1">
      <alignment horizontal="center"/>
    </xf>
    <xf numFmtId="164" fontId="2" fillId="7" borderId="38" xfId="0" applyNumberFormat="1" applyFont="1" applyFill="1" applyBorder="1" applyAlignment="1">
      <alignment horizontal="center"/>
    </xf>
    <xf numFmtId="164" fontId="5" fillId="3" borderId="40" xfId="1" applyNumberFormat="1" applyFont="1" applyFill="1" applyBorder="1" applyAlignment="1">
      <alignment horizontal="right"/>
    </xf>
    <xf numFmtId="164" fontId="5" fillId="3" borderId="0" xfId="1" applyNumberFormat="1" applyFont="1" applyFill="1" applyBorder="1" applyAlignment="1">
      <alignment horizontal="right"/>
    </xf>
    <xf numFmtId="164" fontId="5" fillId="3" borderId="42" xfId="1" applyNumberFormat="1" applyFont="1" applyFill="1" applyBorder="1" applyAlignment="1">
      <alignment horizontal="right"/>
    </xf>
    <xf numFmtId="164" fontId="5" fillId="3" borderId="7" xfId="1" applyNumberFormat="1" applyFont="1" applyFill="1" applyBorder="1" applyAlignment="1">
      <alignment horizontal="right"/>
    </xf>
    <xf numFmtId="164" fontId="5" fillId="3" borderId="42" xfId="1" applyNumberFormat="1" applyFont="1" applyFill="1" applyBorder="1" applyAlignment="1">
      <alignment horizontal="center"/>
    </xf>
    <xf numFmtId="164" fontId="5" fillId="3" borderId="7" xfId="1" applyNumberFormat="1" applyFont="1" applyFill="1" applyBorder="1" applyAlignment="1">
      <alignment horizontal="center"/>
    </xf>
    <xf numFmtId="43" fontId="5" fillId="3" borderId="25" xfId="0" applyNumberFormat="1" applyFont="1" applyFill="1" applyBorder="1" applyAlignment="1">
      <alignment horizontal="center"/>
    </xf>
    <xf numFmtId="0" fontId="5" fillId="3" borderId="30" xfId="0" applyFont="1" applyFill="1" applyBorder="1" applyAlignment="1">
      <alignment horizontal="center"/>
    </xf>
    <xf numFmtId="43" fontId="5" fillId="3" borderId="25" xfId="1" applyFont="1" applyFill="1" applyBorder="1" applyAlignment="1">
      <alignment horizontal="center"/>
    </xf>
    <xf numFmtId="43" fontId="5" fillId="3" borderId="30" xfId="1" applyFont="1" applyFill="1" applyBorder="1" applyAlignment="1">
      <alignment horizontal="center"/>
    </xf>
    <xf numFmtId="43" fontId="5" fillId="3" borderId="38" xfId="1" applyFont="1" applyFill="1" applyBorder="1" applyAlignment="1">
      <alignment horizontal="center"/>
    </xf>
    <xf numFmtId="43" fontId="5" fillId="3" borderId="36" xfId="1" applyFont="1" applyFill="1" applyBorder="1" applyAlignment="1">
      <alignment horizontal="center"/>
    </xf>
    <xf numFmtId="43" fontId="5" fillId="3" borderId="44" xfId="1" applyFont="1" applyFill="1" applyBorder="1" applyAlignment="1">
      <alignment horizontal="center"/>
    </xf>
    <xf numFmtId="43" fontId="5" fillId="3" borderId="45" xfId="1" applyFont="1" applyFill="1" applyBorder="1" applyAlignment="1">
      <alignment horizontal="center"/>
    </xf>
    <xf numFmtId="166" fontId="5" fillId="3" borderId="31" xfId="0" applyNumberFormat="1" applyFont="1" applyFill="1" applyBorder="1" applyAlignment="1">
      <alignment horizontal="right"/>
    </xf>
    <xf numFmtId="166" fontId="5" fillId="3" borderId="18" xfId="0" applyNumberFormat="1" applyFont="1" applyFill="1" applyBorder="1" applyAlignment="1">
      <alignment horizontal="right"/>
    </xf>
    <xf numFmtId="166" fontId="5" fillId="3" borderId="41" xfId="0" applyNumberFormat="1" applyFont="1" applyFill="1" applyBorder="1" applyAlignment="1">
      <alignment horizontal="right"/>
    </xf>
    <xf numFmtId="166" fontId="5" fillId="3" borderId="42" xfId="0" applyNumberFormat="1" applyFont="1" applyFill="1" applyBorder="1" applyAlignment="1">
      <alignment horizontal="right"/>
    </xf>
    <xf numFmtId="166" fontId="5" fillId="3" borderId="7" xfId="0" applyNumberFormat="1" applyFont="1" applyFill="1" applyBorder="1" applyAlignment="1">
      <alignment horizontal="right"/>
    </xf>
    <xf numFmtId="166" fontId="5" fillId="3" borderId="8" xfId="0" applyNumberFormat="1" applyFont="1" applyFill="1" applyBorder="1" applyAlignment="1">
      <alignment horizontal="right"/>
    </xf>
    <xf numFmtId="0" fontId="2" fillId="7" borderId="25" xfId="0" applyFont="1" applyFill="1" applyBorder="1" applyAlignment="1">
      <alignment horizontal="center"/>
    </xf>
    <xf numFmtId="0" fontId="2" fillId="7" borderId="30" xfId="0" applyFont="1" applyFill="1" applyBorder="1" applyAlignment="1">
      <alignment horizontal="center"/>
    </xf>
    <xf numFmtId="0" fontId="2" fillId="7" borderId="27" xfId="0" applyFont="1" applyFill="1" applyBorder="1" applyAlignment="1">
      <alignment horizontal="center"/>
    </xf>
    <xf numFmtId="0" fontId="2" fillId="7" borderId="24" xfId="0" applyFont="1" applyFill="1" applyBorder="1" applyAlignment="1">
      <alignment horizontal="center"/>
    </xf>
    <xf numFmtId="0" fontId="2" fillId="7" borderId="0" xfId="0" applyFont="1" applyFill="1" applyAlignment="1">
      <alignment horizontal="center"/>
    </xf>
    <xf numFmtId="0" fontId="2" fillId="7" borderId="5" xfId="0" applyFont="1" applyFill="1" applyBorder="1" applyAlignment="1">
      <alignment horizontal="center"/>
    </xf>
    <xf numFmtId="0" fontId="0" fillId="3" borderId="40" xfId="0" applyFill="1" applyBorder="1" applyAlignment="1">
      <alignment horizontal="right"/>
    </xf>
    <xf numFmtId="0" fontId="0" fillId="3" borderId="0" xfId="0" applyFill="1" applyAlignment="1">
      <alignment horizontal="right"/>
    </xf>
    <xf numFmtId="0" fontId="5" fillId="3" borderId="40" xfId="0" applyFont="1" applyFill="1" applyBorder="1" applyAlignment="1">
      <alignment horizontal="right"/>
    </xf>
    <xf numFmtId="0" fontId="5" fillId="3" borderId="0" xfId="0" applyFont="1" applyFill="1" applyAlignment="1">
      <alignment horizontal="right"/>
    </xf>
    <xf numFmtId="43" fontId="5" fillId="3" borderId="40" xfId="0" applyNumberFormat="1" applyFont="1" applyFill="1" applyBorder="1" applyAlignment="1">
      <alignment horizontal="right"/>
    </xf>
    <xf numFmtId="43" fontId="5" fillId="3" borderId="0" xfId="0" applyNumberFormat="1" applyFont="1" applyFill="1" applyAlignment="1">
      <alignment horizontal="right"/>
    </xf>
    <xf numFmtId="0" fontId="10" fillId="3" borderId="31" xfId="0" applyFont="1" applyFill="1" applyBorder="1" applyAlignment="1">
      <alignment horizontal="right"/>
    </xf>
    <xf numFmtId="0" fontId="10" fillId="3" borderId="18" xfId="0" applyFont="1" applyFill="1" applyBorder="1" applyAlignment="1">
      <alignment horizontal="right"/>
    </xf>
    <xf numFmtId="0" fontId="10" fillId="3" borderId="41" xfId="0" applyFont="1" applyFill="1" applyBorder="1" applyAlignment="1">
      <alignment horizontal="right"/>
    </xf>
    <xf numFmtId="0" fontId="5" fillId="3" borderId="27" xfId="0" applyFont="1" applyFill="1" applyBorder="1" applyAlignment="1">
      <alignment horizontal="right"/>
    </xf>
    <xf numFmtId="0" fontId="5" fillId="3" borderId="23" xfId="0" applyFont="1" applyFill="1" applyBorder="1" applyAlignment="1">
      <alignment horizontal="right"/>
    </xf>
    <xf numFmtId="0" fontId="2" fillId="5" borderId="29" xfId="0" applyFont="1" applyFill="1" applyBorder="1" applyAlignment="1">
      <alignment horizontal="left" vertical="center"/>
    </xf>
    <xf numFmtId="0" fontId="2" fillId="5" borderId="28" xfId="0" applyFont="1" applyFill="1" applyBorder="1" applyAlignment="1">
      <alignment horizontal="left" vertical="center"/>
    </xf>
    <xf numFmtId="0" fontId="2" fillId="5" borderId="30" xfId="0" applyFont="1" applyFill="1" applyBorder="1" applyAlignment="1">
      <alignment horizontal="left" vertical="center"/>
    </xf>
    <xf numFmtId="0" fontId="2" fillId="5" borderId="25"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25"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38" xfId="0" applyFont="1" applyFill="1" applyBorder="1" applyAlignment="1">
      <alignment horizontal="center" vertical="center"/>
    </xf>
    <xf numFmtId="166" fontId="5" fillId="3" borderId="40" xfId="1" applyNumberFormat="1" applyFont="1" applyFill="1" applyBorder="1" applyAlignment="1">
      <alignment horizontal="right"/>
    </xf>
    <xf numFmtId="166" fontId="5" fillId="3" borderId="0" xfId="1" applyNumberFormat="1" applyFont="1" applyFill="1" applyBorder="1" applyAlignment="1">
      <alignment horizontal="right"/>
    </xf>
    <xf numFmtId="166" fontId="5" fillId="3" borderId="31" xfId="1" applyNumberFormat="1" applyFont="1" applyFill="1" applyBorder="1" applyAlignment="1">
      <alignment horizontal="right"/>
    </xf>
    <xf numFmtId="166" fontId="5" fillId="3" borderId="18" xfId="1" applyNumberFormat="1" applyFont="1" applyFill="1" applyBorder="1" applyAlignment="1">
      <alignment horizontal="right"/>
    </xf>
    <xf numFmtId="166" fontId="5" fillId="3" borderId="27" xfId="1" applyNumberFormat="1" applyFont="1" applyFill="1" applyBorder="1" applyAlignment="1">
      <alignment horizontal="right"/>
    </xf>
    <xf numFmtId="166" fontId="5" fillId="3" borderId="23" xfId="1" applyNumberFormat="1" applyFont="1" applyFill="1" applyBorder="1" applyAlignment="1">
      <alignment horizontal="right"/>
    </xf>
    <xf numFmtId="166" fontId="5" fillId="3" borderId="25" xfId="1" applyNumberFormat="1" applyFont="1" applyFill="1" applyBorder="1" applyAlignment="1">
      <alignment horizontal="right"/>
    </xf>
    <xf numFmtId="166" fontId="5" fillId="3" borderId="28" xfId="1" applyNumberFormat="1" applyFont="1" applyFill="1" applyBorder="1" applyAlignment="1">
      <alignment horizontal="right"/>
    </xf>
    <xf numFmtId="166" fontId="5" fillId="3" borderId="30" xfId="1" applyNumberFormat="1" applyFont="1" applyFill="1" applyBorder="1" applyAlignment="1">
      <alignment horizontal="right"/>
    </xf>
    <xf numFmtId="166" fontId="5" fillId="3" borderId="39" xfId="1" applyNumberFormat="1" applyFont="1" applyFill="1" applyBorder="1" applyAlignment="1">
      <alignment horizontal="right"/>
    </xf>
    <xf numFmtId="166" fontId="5" fillId="3" borderId="24" xfId="1" applyNumberFormat="1" applyFont="1" applyFill="1" applyBorder="1" applyAlignment="1">
      <alignment horizontal="right"/>
    </xf>
    <xf numFmtId="166" fontId="5" fillId="3" borderId="25" xfId="1" applyNumberFormat="1" applyFont="1" applyFill="1" applyBorder="1" applyAlignment="1">
      <alignment horizontal="right" wrapText="1"/>
    </xf>
    <xf numFmtId="166" fontId="5" fillId="3" borderId="28" xfId="1" applyNumberFormat="1" applyFont="1" applyFill="1" applyBorder="1" applyAlignment="1">
      <alignment horizontal="right" wrapText="1"/>
    </xf>
    <xf numFmtId="166" fontId="5" fillId="3" borderId="30" xfId="1" applyNumberFormat="1" applyFont="1" applyFill="1" applyBorder="1" applyAlignment="1">
      <alignment horizontal="right" wrapText="1"/>
    </xf>
    <xf numFmtId="166" fontId="5" fillId="3" borderId="19" xfId="1" applyNumberFormat="1" applyFont="1" applyFill="1" applyBorder="1" applyAlignment="1">
      <alignment horizontal="right"/>
    </xf>
    <xf numFmtId="166" fontId="5" fillId="3" borderId="26" xfId="1" applyNumberFormat="1" applyFont="1" applyFill="1" applyBorder="1" applyAlignment="1">
      <alignment horizontal="right"/>
    </xf>
    <xf numFmtId="166" fontId="5" fillId="0" borderId="25" xfId="1" applyNumberFormat="1" applyFont="1" applyFill="1" applyBorder="1" applyAlignment="1">
      <alignment horizontal="right"/>
    </xf>
    <xf numFmtId="166" fontId="5" fillId="0" borderId="28" xfId="1" applyNumberFormat="1" applyFont="1" applyFill="1" applyBorder="1" applyAlignment="1">
      <alignment horizontal="right"/>
    </xf>
    <xf numFmtId="166" fontId="5" fillId="0" borderId="30" xfId="1" applyNumberFormat="1" applyFont="1" applyFill="1" applyBorder="1" applyAlignment="1">
      <alignment horizontal="right"/>
    </xf>
    <xf numFmtId="166" fontId="5" fillId="0" borderId="27" xfId="1" applyNumberFormat="1" applyFont="1" applyFill="1" applyBorder="1" applyAlignment="1">
      <alignment horizontal="right"/>
    </xf>
    <xf numFmtId="166" fontId="5" fillId="0" borderId="23" xfId="1" applyNumberFormat="1" applyFont="1" applyFill="1" applyBorder="1" applyAlignment="1">
      <alignment horizontal="right"/>
    </xf>
    <xf numFmtId="166" fontId="5" fillId="3" borderId="38" xfId="1" applyNumberFormat="1" applyFont="1" applyFill="1" applyBorder="1" applyAlignment="1">
      <alignment horizontal="right"/>
    </xf>
    <xf numFmtId="164" fontId="5" fillId="3" borderId="25" xfId="1" applyNumberFormat="1" applyFont="1" applyFill="1" applyBorder="1" applyAlignment="1">
      <alignment horizontal="right"/>
    </xf>
    <xf numFmtId="164" fontId="5" fillId="3" borderId="28" xfId="1" applyNumberFormat="1" applyFont="1" applyFill="1" applyBorder="1" applyAlignment="1">
      <alignment horizontal="right"/>
    </xf>
    <xf numFmtId="164" fontId="5" fillId="3" borderId="38" xfId="1" applyNumberFormat="1" applyFont="1" applyFill="1" applyBorder="1" applyAlignment="1">
      <alignment horizontal="right"/>
    </xf>
    <xf numFmtId="164" fontId="5" fillId="3" borderId="36" xfId="1" applyNumberFormat="1" applyFont="1" applyFill="1" applyBorder="1" applyAlignment="1">
      <alignment horizontal="right"/>
    </xf>
    <xf numFmtId="164" fontId="5" fillId="3" borderId="35" xfId="1" applyNumberFormat="1" applyFont="1" applyFill="1" applyBorder="1" applyAlignment="1">
      <alignment horizontal="right"/>
    </xf>
    <xf numFmtId="164" fontId="5" fillId="3" borderId="45" xfId="1" applyNumberFormat="1" applyFont="1" applyFill="1" applyBorder="1" applyAlignment="1">
      <alignment horizontal="right"/>
    </xf>
    <xf numFmtId="164" fontId="6" fillId="6" borderId="1" xfId="0" applyNumberFormat="1" applyFont="1" applyFill="1" applyBorder="1" applyAlignment="1">
      <alignment horizontal="center"/>
    </xf>
    <xf numFmtId="164" fontId="6" fillId="6" borderId="2" xfId="0" applyNumberFormat="1" applyFont="1" applyFill="1" applyBorder="1" applyAlignment="1">
      <alignment horizontal="center"/>
    </xf>
    <xf numFmtId="164" fontId="6" fillId="6" borderId="3" xfId="0" applyNumberFormat="1" applyFont="1" applyFill="1" applyBorder="1" applyAlignment="1">
      <alignment horizontal="center"/>
    </xf>
    <xf numFmtId="166" fontId="12" fillId="7" borderId="36" xfId="1" applyNumberFormat="1" applyFont="1" applyFill="1" applyBorder="1" applyAlignment="1">
      <alignment horizontal="right"/>
    </xf>
    <xf numFmtId="166" fontId="12" fillId="7" borderId="35" xfId="1" applyNumberFormat="1" applyFont="1" applyFill="1" applyBorder="1" applyAlignment="1">
      <alignment horizontal="right"/>
    </xf>
    <xf numFmtId="166" fontId="12" fillId="7" borderId="44" xfId="1" applyNumberFormat="1" applyFont="1" applyFill="1" applyBorder="1" applyAlignment="1">
      <alignment horizontal="right"/>
    </xf>
    <xf numFmtId="164" fontId="14" fillId="6" borderId="1" xfId="0" applyNumberFormat="1" applyFont="1" applyFill="1" applyBorder="1" applyAlignment="1">
      <alignment horizontal="center"/>
    </xf>
    <xf numFmtId="164" fontId="14" fillId="6" borderId="2" xfId="0" applyNumberFormat="1" applyFont="1" applyFill="1" applyBorder="1" applyAlignment="1">
      <alignment horizontal="center"/>
    </xf>
    <xf numFmtId="164" fontId="14" fillId="6" borderId="3" xfId="0" applyNumberFormat="1" applyFont="1" applyFill="1" applyBorder="1" applyAlignment="1">
      <alignment horizontal="center"/>
    </xf>
    <xf numFmtId="14" fontId="5" fillId="3" borderId="25" xfId="0" applyNumberFormat="1" applyFont="1" applyFill="1" applyBorder="1" applyAlignment="1">
      <alignment horizontal="center"/>
    </xf>
    <xf numFmtId="14" fontId="5" fillId="3" borderId="30" xfId="0" applyNumberFormat="1" applyFont="1" applyFill="1" applyBorder="1" applyAlignment="1">
      <alignment horizontal="center"/>
    </xf>
    <xf numFmtId="10" fontId="5" fillId="3" borderId="25" xfId="0" applyNumberFormat="1" applyFont="1" applyFill="1" applyBorder="1" applyAlignment="1">
      <alignment horizontal="center"/>
    </xf>
    <xf numFmtId="164" fontId="7" fillId="3" borderId="30" xfId="1" applyNumberFormat="1" applyFont="1" applyFill="1" applyBorder="1" applyAlignment="1">
      <alignment horizontal="right"/>
    </xf>
    <xf numFmtId="0" fontId="2" fillId="10" borderId="27" xfId="0" applyFont="1" applyFill="1" applyBorder="1" applyAlignment="1">
      <alignment horizontal="center"/>
    </xf>
    <xf numFmtId="0" fontId="2" fillId="10" borderId="24" xfId="0" applyFont="1" applyFill="1" applyBorder="1" applyAlignment="1">
      <alignment horizontal="center"/>
    </xf>
    <xf numFmtId="0" fontId="8" fillId="10" borderId="27" xfId="0" applyFont="1" applyFill="1" applyBorder="1" applyAlignment="1">
      <alignment horizontal="center"/>
    </xf>
    <xf numFmtId="0" fontId="8" fillId="10" borderId="24" xfId="0" applyFont="1" applyFill="1" applyBorder="1" applyAlignment="1">
      <alignment horizontal="center"/>
    </xf>
    <xf numFmtId="164" fontId="7" fillId="10" borderId="27" xfId="1" applyNumberFormat="1" applyFont="1" applyFill="1" applyBorder="1" applyAlignment="1">
      <alignment horizontal="right"/>
    </xf>
    <xf numFmtId="164" fontId="7" fillId="10" borderId="23" xfId="1" applyNumberFormat="1" applyFont="1" applyFill="1" applyBorder="1" applyAlignment="1">
      <alignment horizontal="right"/>
    </xf>
    <xf numFmtId="164" fontId="7" fillId="10" borderId="24" xfId="1" applyNumberFormat="1" applyFont="1" applyFill="1" applyBorder="1" applyAlignment="1">
      <alignment horizontal="right"/>
    </xf>
    <xf numFmtId="164" fontId="7" fillId="10" borderId="39" xfId="1" applyNumberFormat="1" applyFont="1" applyFill="1" applyBorder="1" applyAlignment="1">
      <alignment horizontal="right"/>
    </xf>
    <xf numFmtId="0" fontId="6" fillId="6" borderId="1"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10" fontId="13" fillId="3" borderId="25" xfId="0" applyNumberFormat="1" applyFont="1" applyFill="1" applyBorder="1" applyAlignment="1">
      <alignment horizontal="center" vertical="center"/>
    </xf>
    <xf numFmtId="10" fontId="13" fillId="3" borderId="28" xfId="0" applyNumberFormat="1" applyFont="1" applyFill="1" applyBorder="1" applyAlignment="1">
      <alignment horizontal="center" vertical="center"/>
    </xf>
    <xf numFmtId="10" fontId="13" fillId="3" borderId="38" xfId="0" applyNumberFormat="1" applyFont="1" applyFill="1" applyBorder="1" applyAlignment="1">
      <alignment horizontal="center" vertical="center"/>
    </xf>
    <xf numFmtId="0" fontId="2" fillId="5" borderId="25" xfId="0" applyFont="1" applyFill="1" applyBorder="1" applyAlignment="1">
      <alignment horizontal="center"/>
    </xf>
    <xf numFmtId="0" fontId="2" fillId="5" borderId="30" xfId="0" applyFont="1" applyFill="1" applyBorder="1" applyAlignment="1">
      <alignment horizontal="center"/>
    </xf>
    <xf numFmtId="0" fontId="2" fillId="5" borderId="28" xfId="0" applyFont="1" applyFill="1" applyBorder="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14" fontId="5" fillId="3" borderId="40" xfId="0" applyNumberFormat="1" applyFont="1" applyFill="1" applyBorder="1" applyAlignment="1">
      <alignment horizontal="center"/>
    </xf>
    <xf numFmtId="14" fontId="5" fillId="3" borderId="26" xfId="0" applyNumberFormat="1" applyFont="1" applyFill="1" applyBorder="1" applyAlignment="1">
      <alignment horizontal="center"/>
    </xf>
    <xf numFmtId="165" fontId="7" fillId="3" borderId="40" xfId="1" applyNumberFormat="1" applyFont="1" applyFill="1" applyBorder="1" applyAlignment="1">
      <alignment horizontal="center"/>
    </xf>
    <xf numFmtId="43" fontId="7" fillId="3" borderId="26" xfId="1" applyFont="1" applyFill="1" applyBorder="1" applyAlignment="1">
      <alignment horizontal="center"/>
    </xf>
    <xf numFmtId="164" fontId="7" fillId="3" borderId="40" xfId="1" applyNumberFormat="1" applyFont="1" applyFill="1" applyBorder="1" applyAlignment="1">
      <alignment horizontal="center"/>
    </xf>
    <xf numFmtId="164" fontId="7" fillId="3" borderId="0" xfId="1" applyNumberFormat="1" applyFont="1" applyFill="1" applyBorder="1" applyAlignment="1">
      <alignment horizontal="center"/>
    </xf>
    <xf numFmtId="164" fontId="7" fillId="3" borderId="0" xfId="1" applyNumberFormat="1" applyFont="1" applyFill="1" applyAlignment="1">
      <alignment horizontal="center"/>
    </xf>
    <xf numFmtId="43" fontId="5" fillId="3" borderId="40" xfId="1" applyFont="1" applyFill="1" applyBorder="1" applyAlignment="1">
      <alignment horizontal="center"/>
    </xf>
    <xf numFmtId="43" fontId="5" fillId="3" borderId="26" xfId="1" applyFont="1" applyFill="1" applyBorder="1" applyAlignment="1">
      <alignment horizontal="center"/>
    </xf>
    <xf numFmtId="43" fontId="7" fillId="3" borderId="40" xfId="1" applyFont="1" applyFill="1" applyBorder="1" applyAlignment="1">
      <alignment horizontal="center"/>
    </xf>
    <xf numFmtId="43" fontId="7" fillId="3" borderId="0" xfId="1" applyFont="1" applyFill="1" applyBorder="1" applyAlignment="1">
      <alignment horizontal="center"/>
    </xf>
    <xf numFmtId="43" fontId="7" fillId="3" borderId="40" xfId="0" applyNumberFormat="1" applyFont="1" applyFill="1" applyBorder="1" applyAlignment="1">
      <alignment horizontal="center"/>
    </xf>
    <xf numFmtId="43" fontId="7" fillId="3" borderId="0" xfId="0" applyNumberFormat="1" applyFont="1" applyFill="1" applyAlignment="1">
      <alignment horizontal="center"/>
    </xf>
    <xf numFmtId="164" fontId="7" fillId="3" borderId="36" xfId="1" applyNumberFormat="1" applyFont="1" applyFill="1" applyBorder="1" applyAlignment="1">
      <alignment horizontal="right"/>
    </xf>
    <xf numFmtId="164" fontId="7" fillId="3" borderId="35" xfId="1" applyNumberFormat="1" applyFont="1" applyFill="1" applyBorder="1" applyAlignment="1">
      <alignment horizontal="right"/>
    </xf>
    <xf numFmtId="164" fontId="7" fillId="3" borderId="45" xfId="1" applyNumberFormat="1" applyFont="1" applyFill="1" applyBorder="1" applyAlignment="1">
      <alignment horizontal="right"/>
    </xf>
    <xf numFmtId="43" fontId="5" fillId="3" borderId="31" xfId="1" applyFont="1" applyFill="1" applyBorder="1" applyAlignment="1">
      <alignment horizontal="center"/>
    </xf>
    <xf numFmtId="43" fontId="5" fillId="3" borderId="19" xfId="1" applyFont="1" applyFill="1" applyBorder="1" applyAlignment="1">
      <alignment horizontal="center"/>
    </xf>
    <xf numFmtId="43" fontId="7" fillId="3" borderId="31" xfId="1" applyFont="1" applyFill="1" applyBorder="1" applyAlignment="1">
      <alignment horizontal="center"/>
    </xf>
    <xf numFmtId="43" fontId="7" fillId="3" borderId="19" xfId="1" applyFont="1" applyFill="1" applyBorder="1" applyAlignment="1">
      <alignment horizontal="center"/>
    </xf>
    <xf numFmtId="43" fontId="7" fillId="3" borderId="31" xfId="0" applyNumberFormat="1" applyFont="1" applyFill="1" applyBorder="1" applyAlignment="1">
      <alignment horizontal="center"/>
    </xf>
    <xf numFmtId="43" fontId="7" fillId="3" borderId="18" xfId="0" applyNumberFormat="1" applyFont="1" applyFill="1" applyBorder="1" applyAlignment="1">
      <alignment horizontal="center"/>
    </xf>
    <xf numFmtId="0" fontId="0" fillId="3" borderId="20" xfId="0" applyFill="1" applyBorder="1" applyAlignment="1">
      <alignment horizontal="right"/>
    </xf>
    <xf numFmtId="0" fontId="0" fillId="3" borderId="21" xfId="0" applyFill="1" applyBorder="1" applyAlignment="1">
      <alignment horizontal="right"/>
    </xf>
    <xf numFmtId="1" fontId="5" fillId="3" borderId="20" xfId="0" applyNumberFormat="1" applyFont="1" applyFill="1" applyBorder="1" applyAlignment="1">
      <alignment horizontal="right" wrapText="1"/>
    </xf>
    <xf numFmtId="1" fontId="5" fillId="3" borderId="21" xfId="0" applyNumberFormat="1" applyFont="1" applyFill="1" applyBorder="1" applyAlignment="1">
      <alignment horizontal="right" wrapText="1"/>
    </xf>
    <xf numFmtId="165" fontId="5" fillId="0" borderId="20" xfId="2" applyNumberFormat="1" applyFont="1" applyFill="1" applyBorder="1" applyAlignment="1">
      <alignment horizontal="right" wrapText="1"/>
    </xf>
    <xf numFmtId="165" fontId="5" fillId="0" borderId="21" xfId="2" applyNumberFormat="1" applyFont="1" applyFill="1" applyBorder="1" applyAlignment="1">
      <alignment horizontal="right" wrapText="1"/>
    </xf>
    <xf numFmtId="164" fontId="7" fillId="3" borderId="40" xfId="1" applyNumberFormat="1" applyFont="1" applyFill="1" applyBorder="1" applyAlignment="1">
      <alignment horizontal="right"/>
    </xf>
    <xf numFmtId="164" fontId="7" fillId="3" borderId="0" xfId="1" applyNumberFormat="1" applyFont="1" applyFill="1" applyBorder="1" applyAlignment="1">
      <alignment horizontal="right"/>
    </xf>
    <xf numFmtId="164" fontId="7" fillId="0" borderId="40" xfId="1" applyNumberFormat="1" applyFont="1" applyFill="1" applyBorder="1" applyAlignment="1">
      <alignment horizontal="right"/>
    </xf>
    <xf numFmtId="164" fontId="7" fillId="0" borderId="0" xfId="1" applyNumberFormat="1" applyFont="1" applyFill="1" applyBorder="1" applyAlignment="1">
      <alignment horizontal="right"/>
    </xf>
    <xf numFmtId="164" fontId="7" fillId="0" borderId="31" xfId="1" applyNumberFormat="1" applyFont="1" applyFill="1" applyBorder="1" applyAlignment="1">
      <alignment horizontal="right"/>
    </xf>
    <xf numFmtId="164" fontId="7" fillId="0" borderId="18" xfId="1" applyNumberFormat="1" applyFont="1" applyFill="1" applyBorder="1" applyAlignment="1">
      <alignment horizontal="right"/>
    </xf>
    <xf numFmtId="164" fontId="7" fillId="0" borderId="23" xfId="1" applyNumberFormat="1" applyFont="1" applyFill="1" applyBorder="1" applyAlignment="1">
      <alignment horizontal="right"/>
    </xf>
    <xf numFmtId="164" fontId="7" fillId="0" borderId="39" xfId="1" applyNumberFormat="1" applyFont="1" applyFill="1" applyBorder="1" applyAlignment="1">
      <alignment horizontal="right"/>
    </xf>
    <xf numFmtId="164" fontId="7" fillId="0" borderId="25" xfId="1" applyNumberFormat="1" applyFont="1" applyFill="1" applyBorder="1" applyAlignment="1">
      <alignment horizontal="right"/>
    </xf>
    <xf numFmtId="164" fontId="7" fillId="0" borderId="28" xfId="1" applyNumberFormat="1" applyFont="1" applyFill="1" applyBorder="1" applyAlignment="1">
      <alignment horizontal="right"/>
    </xf>
    <xf numFmtId="164" fontId="7" fillId="0" borderId="38" xfId="1" applyNumberFormat="1" applyFont="1" applyFill="1" applyBorder="1" applyAlignment="1">
      <alignment horizontal="right"/>
    </xf>
    <xf numFmtId="164" fontId="7" fillId="0" borderId="40" xfId="1" applyNumberFormat="1" applyFont="1" applyFill="1" applyBorder="1" applyAlignment="1">
      <alignment horizontal="center"/>
    </xf>
    <xf numFmtId="164" fontId="7" fillId="0" borderId="0" xfId="1" applyNumberFormat="1" applyFont="1" applyFill="1" applyBorder="1" applyAlignment="1">
      <alignment horizontal="center"/>
    </xf>
    <xf numFmtId="0" fontId="2" fillId="5" borderId="38" xfId="0" applyFont="1" applyFill="1" applyBorder="1" applyAlignment="1">
      <alignment horizontal="center"/>
    </xf>
    <xf numFmtId="164" fontId="7" fillId="3" borderId="24" xfId="1" applyNumberFormat="1" applyFont="1" applyFill="1" applyBorder="1" applyAlignment="1">
      <alignment horizontal="right"/>
    </xf>
    <xf numFmtId="164" fontId="7" fillId="0" borderId="5" xfId="1" applyNumberFormat="1" applyFont="1" applyFill="1" applyBorder="1" applyAlignment="1">
      <alignment horizontal="right"/>
    </xf>
    <xf numFmtId="164" fontId="7" fillId="0" borderId="31" xfId="1" applyNumberFormat="1" applyFont="1" applyFill="1" applyBorder="1" applyAlignment="1">
      <alignment horizontal="center"/>
    </xf>
    <xf numFmtId="164" fontId="7" fillId="0" borderId="18" xfId="1" applyNumberFormat="1" applyFont="1" applyFill="1" applyBorder="1" applyAlignment="1">
      <alignment horizontal="center"/>
    </xf>
    <xf numFmtId="0" fontId="2" fillId="7" borderId="17" xfId="0" applyFont="1" applyFill="1" applyBorder="1" applyAlignment="1">
      <alignment horizontal="center"/>
    </xf>
    <xf numFmtId="0" fontId="2" fillId="7" borderId="18" xfId="0" applyFont="1" applyFill="1" applyBorder="1" applyAlignment="1">
      <alignment horizontal="center"/>
    </xf>
    <xf numFmtId="0" fontId="2" fillId="7" borderId="41" xfId="0" applyFont="1" applyFill="1" applyBorder="1" applyAlignment="1">
      <alignment horizontal="center"/>
    </xf>
    <xf numFmtId="164" fontId="7" fillId="0" borderId="0" xfId="1" applyNumberFormat="1" applyFont="1" applyFill="1" applyAlignment="1">
      <alignment horizontal="right"/>
    </xf>
    <xf numFmtId="164" fontId="7" fillId="3" borderId="31" xfId="1" applyNumberFormat="1" applyFont="1" applyFill="1" applyBorder="1" applyAlignment="1">
      <alignment horizontal="right"/>
    </xf>
    <xf numFmtId="164" fontId="7" fillId="3" borderId="18" xfId="1" applyNumberFormat="1" applyFont="1" applyFill="1" applyBorder="1" applyAlignment="1">
      <alignment horizontal="right"/>
    </xf>
    <xf numFmtId="9" fontId="8" fillId="3" borderId="25" xfId="0" applyNumberFormat="1" applyFont="1" applyFill="1" applyBorder="1" applyAlignment="1">
      <alignment horizontal="center"/>
    </xf>
    <xf numFmtId="0" fontId="8" fillId="3" borderId="28" xfId="0" applyFont="1" applyFill="1" applyBorder="1" applyAlignment="1">
      <alignment horizontal="center"/>
    </xf>
    <xf numFmtId="0" fontId="8" fillId="3" borderId="30" xfId="0" applyFont="1" applyFill="1" applyBorder="1" applyAlignment="1">
      <alignment horizontal="center"/>
    </xf>
    <xf numFmtId="10" fontId="7" fillId="3" borderId="25" xfId="2" applyNumberFormat="1" applyFont="1" applyFill="1" applyBorder="1" applyAlignment="1">
      <alignment horizontal="center"/>
    </xf>
    <xf numFmtId="10" fontId="7" fillId="3" borderId="28" xfId="2" applyNumberFormat="1" applyFont="1" applyFill="1" applyBorder="1" applyAlignment="1">
      <alignment horizontal="center"/>
    </xf>
    <xf numFmtId="10" fontId="7" fillId="3" borderId="30" xfId="2" applyNumberFormat="1" applyFont="1" applyFill="1" applyBorder="1" applyAlignment="1">
      <alignment horizontal="center"/>
    </xf>
    <xf numFmtId="10" fontId="7" fillId="3" borderId="25" xfId="0" applyNumberFormat="1" applyFont="1" applyFill="1" applyBorder="1" applyAlignment="1">
      <alignment horizontal="center"/>
    </xf>
    <xf numFmtId="10" fontId="7" fillId="3" borderId="28" xfId="0" applyNumberFormat="1" applyFont="1" applyFill="1" applyBorder="1" applyAlignment="1">
      <alignment horizontal="center"/>
    </xf>
    <xf numFmtId="10" fontId="7" fillId="3" borderId="38" xfId="0" applyNumberFormat="1" applyFont="1" applyFill="1" applyBorder="1" applyAlignment="1">
      <alignment horizontal="center"/>
    </xf>
    <xf numFmtId="164" fontId="7" fillId="3" borderId="44" xfId="1" applyNumberFormat="1" applyFont="1" applyFill="1" applyBorder="1" applyAlignment="1">
      <alignment horizontal="right"/>
    </xf>
    <xf numFmtId="164" fontId="7" fillId="3" borderId="42" xfId="1" applyNumberFormat="1" applyFont="1" applyFill="1" applyBorder="1" applyAlignment="1">
      <alignment horizontal="right"/>
    </xf>
    <xf numFmtId="164" fontId="7" fillId="3" borderId="7" xfId="1" applyNumberFormat="1" applyFont="1" applyFill="1" applyBorder="1" applyAlignment="1">
      <alignment horizontal="right"/>
    </xf>
    <xf numFmtId="164" fontId="7" fillId="3" borderId="8" xfId="1" applyNumberFormat="1" applyFont="1" applyFill="1" applyBorder="1" applyAlignment="1">
      <alignment horizontal="right"/>
    </xf>
    <xf numFmtId="0" fontId="8" fillId="3" borderId="25" xfId="0" applyFont="1" applyFill="1" applyBorder="1" applyAlignment="1">
      <alignment horizontal="center"/>
    </xf>
    <xf numFmtId="10" fontId="7" fillId="0" borderId="25" xfId="2" applyNumberFormat="1" applyFont="1" applyFill="1" applyBorder="1" applyAlignment="1">
      <alignment horizontal="center"/>
    </xf>
    <xf numFmtId="10" fontId="7" fillId="0" borderId="28" xfId="2" applyNumberFormat="1" applyFont="1" applyFill="1" applyBorder="1" applyAlignment="1">
      <alignment horizontal="center"/>
    </xf>
    <xf numFmtId="10" fontId="7" fillId="0" borderId="38" xfId="2" applyNumberFormat="1" applyFont="1" applyFill="1" applyBorder="1" applyAlignment="1">
      <alignment horizontal="center"/>
    </xf>
    <xf numFmtId="9" fontId="7" fillId="3" borderId="25" xfId="2" applyFont="1" applyFill="1" applyBorder="1" applyAlignment="1">
      <alignment horizontal="center"/>
    </xf>
    <xf numFmtId="9" fontId="7" fillId="3" borderId="28" xfId="2" applyFont="1" applyFill="1" applyBorder="1" applyAlignment="1">
      <alignment horizontal="center"/>
    </xf>
    <xf numFmtId="9" fontId="7" fillId="3" borderId="30" xfId="2" applyFont="1" applyFill="1" applyBorder="1" applyAlignment="1">
      <alignment horizontal="center"/>
    </xf>
    <xf numFmtId="2" fontId="7" fillId="3" borderId="25" xfId="0" applyNumberFormat="1" applyFont="1" applyFill="1" applyBorder="1" applyAlignment="1">
      <alignment horizontal="center"/>
    </xf>
    <xf numFmtId="2" fontId="7" fillId="3" borderId="28" xfId="0" applyNumberFormat="1" applyFont="1" applyFill="1" applyBorder="1" applyAlignment="1">
      <alignment horizontal="center"/>
    </xf>
    <xf numFmtId="2" fontId="7" fillId="0" borderId="25" xfId="0" applyNumberFormat="1" applyFont="1" applyBorder="1" applyAlignment="1">
      <alignment horizontal="center"/>
    </xf>
    <xf numFmtId="2" fontId="7" fillId="0" borderId="28" xfId="0" applyNumberFormat="1" applyFont="1" applyBorder="1" applyAlignment="1">
      <alignment horizontal="center"/>
    </xf>
    <xf numFmtId="2" fontId="7" fillId="0" borderId="38" xfId="0" applyNumberFormat="1" applyFont="1" applyBorder="1" applyAlignment="1">
      <alignment horizontal="center"/>
    </xf>
    <xf numFmtId="9" fontId="7" fillId="3" borderId="36" xfId="2" applyFont="1" applyFill="1" applyBorder="1" applyAlignment="1">
      <alignment horizontal="center"/>
    </xf>
    <xf numFmtId="9" fontId="7" fillId="3" borderId="35" xfId="2" applyFont="1" applyFill="1" applyBorder="1" applyAlignment="1">
      <alignment horizontal="center"/>
    </xf>
    <xf numFmtId="9" fontId="7" fillId="3" borderId="44" xfId="2" applyFont="1" applyFill="1" applyBorder="1" applyAlignment="1">
      <alignment horizontal="center"/>
    </xf>
    <xf numFmtId="10" fontId="7" fillId="3" borderId="36" xfId="2" applyNumberFormat="1" applyFont="1" applyFill="1" applyBorder="1" applyAlignment="1">
      <alignment horizontal="center"/>
    </xf>
    <xf numFmtId="10" fontId="7" fillId="3" borderId="35" xfId="2" applyNumberFormat="1" applyFont="1" applyFill="1" applyBorder="1" applyAlignment="1">
      <alignment horizontal="center"/>
    </xf>
    <xf numFmtId="10" fontId="7" fillId="3" borderId="44" xfId="2" applyNumberFormat="1" applyFont="1" applyFill="1" applyBorder="1" applyAlignment="1">
      <alignment horizontal="center"/>
    </xf>
    <xf numFmtId="164" fontId="0" fillId="3" borderId="40" xfId="1" applyNumberFormat="1" applyFont="1" applyFill="1" applyBorder="1" applyAlignment="1">
      <alignment horizontal="center"/>
    </xf>
    <xf numFmtId="164" fontId="0" fillId="3" borderId="26" xfId="1" applyNumberFormat="1" applyFont="1" applyFill="1" applyBorder="1" applyAlignment="1">
      <alignment horizontal="center"/>
    </xf>
    <xf numFmtId="9" fontId="0" fillId="3" borderId="0" xfId="2" applyFont="1" applyFill="1" applyBorder="1" applyAlignment="1">
      <alignment horizontal="center"/>
    </xf>
    <xf numFmtId="9" fontId="0" fillId="3" borderId="26" xfId="2" applyFont="1" applyFill="1" applyBorder="1" applyAlignment="1">
      <alignment horizontal="center"/>
    </xf>
    <xf numFmtId="0" fontId="2" fillId="5" borderId="27" xfId="0" applyFont="1" applyFill="1" applyBorder="1" applyAlignment="1">
      <alignment horizontal="center"/>
    </xf>
    <xf numFmtId="0" fontId="2" fillId="5" borderId="24" xfId="0" applyFont="1" applyFill="1" applyBorder="1" applyAlignment="1">
      <alignment horizontal="center"/>
    </xf>
    <xf numFmtId="164" fontId="0" fillId="3" borderId="27" xfId="1" applyNumberFormat="1" applyFont="1" applyFill="1" applyBorder="1" applyAlignment="1">
      <alignment horizontal="center"/>
    </xf>
    <xf numFmtId="164" fontId="0" fillId="3" borderId="24" xfId="1" applyNumberFormat="1" applyFont="1" applyFill="1" applyBorder="1" applyAlignment="1">
      <alignment horizontal="center"/>
    </xf>
    <xf numFmtId="164" fontId="2" fillId="3" borderId="31" xfId="0" applyNumberFormat="1" applyFont="1" applyFill="1" applyBorder="1" applyAlignment="1">
      <alignment horizontal="center"/>
    </xf>
    <xf numFmtId="0" fontId="2" fillId="3" borderId="19" xfId="0" applyFont="1" applyFill="1" applyBorder="1" applyAlignment="1">
      <alignment horizontal="center"/>
    </xf>
    <xf numFmtId="9" fontId="2" fillId="3" borderId="25" xfId="2" applyFont="1" applyFill="1" applyBorder="1" applyAlignment="1">
      <alignment horizontal="center"/>
    </xf>
    <xf numFmtId="9" fontId="2" fillId="3" borderId="30" xfId="2" applyFont="1" applyFill="1" applyBorder="1" applyAlignment="1">
      <alignment horizontal="center"/>
    </xf>
    <xf numFmtId="9" fontId="2" fillId="3" borderId="25" xfId="0" applyNumberFormat="1" applyFont="1" applyFill="1" applyBorder="1" applyAlignment="1">
      <alignment horizontal="center"/>
    </xf>
    <xf numFmtId="0" fontId="2" fillId="3" borderId="30" xfId="0" applyFont="1" applyFill="1" applyBorder="1" applyAlignment="1">
      <alignment horizontal="center"/>
    </xf>
    <xf numFmtId="164" fontId="0" fillId="3" borderId="31" xfId="1" applyNumberFormat="1" applyFont="1" applyFill="1" applyBorder="1" applyAlignment="1">
      <alignment horizontal="center"/>
    </xf>
    <xf numFmtId="164" fontId="0" fillId="3" borderId="19" xfId="1" applyNumberFormat="1" applyFont="1" applyFill="1" applyBorder="1" applyAlignment="1">
      <alignment horizontal="center"/>
    </xf>
    <xf numFmtId="9" fontId="0" fillId="3" borderId="23" xfId="2" applyFont="1" applyFill="1" applyBorder="1" applyAlignment="1">
      <alignment horizontal="center"/>
    </xf>
    <xf numFmtId="9" fontId="0" fillId="3" borderId="24" xfId="2" applyFont="1" applyFill="1" applyBorder="1" applyAlignment="1">
      <alignment horizontal="center"/>
    </xf>
    <xf numFmtId="0" fontId="2" fillId="5" borderId="23" xfId="0" applyFont="1" applyFill="1" applyBorder="1" applyAlignment="1">
      <alignment horizontal="center"/>
    </xf>
    <xf numFmtId="9" fontId="0" fillId="0" borderId="0" xfId="2" applyFont="1" applyFill="1" applyBorder="1" applyAlignment="1">
      <alignment horizontal="center"/>
    </xf>
    <xf numFmtId="9" fontId="0" fillId="3" borderId="18" xfId="2" applyFont="1" applyFill="1" applyBorder="1" applyAlignment="1">
      <alignment horizontal="center"/>
    </xf>
    <xf numFmtId="9" fontId="0" fillId="3" borderId="19" xfId="2" applyFont="1" applyFill="1" applyBorder="1" applyAlignment="1">
      <alignment horizontal="center"/>
    </xf>
    <xf numFmtId="164" fontId="2" fillId="0" borderId="31" xfId="0" applyNumberFormat="1" applyFont="1" applyBorder="1" applyAlignment="1">
      <alignment horizontal="center"/>
    </xf>
    <xf numFmtId="0" fontId="2" fillId="0" borderId="19" xfId="0" applyFont="1" applyBorder="1" applyAlignment="1">
      <alignment horizontal="center"/>
    </xf>
    <xf numFmtId="9" fontId="2" fillId="3" borderId="30" xfId="0" applyNumberFormat="1" applyFont="1" applyFill="1" applyBorder="1" applyAlignment="1">
      <alignment horizontal="center"/>
    </xf>
    <xf numFmtId="164" fontId="2" fillId="0" borderId="31" xfId="1" applyNumberFormat="1" applyFont="1" applyFill="1" applyBorder="1" applyAlignment="1">
      <alignment horizontal="center"/>
    </xf>
    <xf numFmtId="164" fontId="2" fillId="0" borderId="19" xfId="1" applyNumberFormat="1" applyFont="1" applyFill="1" applyBorder="1" applyAlignment="1">
      <alignment horizontal="center"/>
    </xf>
    <xf numFmtId="164" fontId="2" fillId="3" borderId="31" xfId="1" applyNumberFormat="1" applyFont="1" applyFill="1" applyBorder="1" applyAlignment="1">
      <alignment horizontal="center"/>
    </xf>
    <xf numFmtId="164" fontId="2" fillId="3" borderId="19" xfId="1" applyNumberFormat="1" applyFont="1" applyFill="1" applyBorder="1" applyAlignment="1">
      <alignment horizontal="center"/>
    </xf>
    <xf numFmtId="164" fontId="2" fillId="3" borderId="31" xfId="1" applyNumberFormat="1" applyFont="1" applyFill="1" applyBorder="1" applyAlignment="1">
      <alignment horizontal="right"/>
    </xf>
    <xf numFmtId="164" fontId="2" fillId="3" borderId="19" xfId="1" applyNumberFormat="1" applyFont="1" applyFill="1" applyBorder="1" applyAlignment="1">
      <alignment horizontal="right"/>
    </xf>
    <xf numFmtId="9" fontId="2" fillId="3" borderId="31" xfId="2" applyFont="1" applyFill="1" applyBorder="1" applyAlignment="1">
      <alignment horizontal="center"/>
    </xf>
    <xf numFmtId="9" fontId="2" fillId="3" borderId="19" xfId="2" applyFont="1" applyFill="1" applyBorder="1" applyAlignment="1">
      <alignment horizontal="center"/>
    </xf>
  </cellXfs>
  <cellStyles count="8">
    <cellStyle name="Comma" xfId="1" builtinId="3"/>
    <cellStyle name="Comma 2 5" xfId="7" xr:uid="{27FBD78D-E18D-4284-BF3C-CCFC78322918}"/>
    <cellStyle name="Hyperlink 2" xfId="5" xr:uid="{F99E236D-1FF1-42B9-95EF-FA021CEFC174}"/>
    <cellStyle name="Normal" xfId="0" builtinId="0"/>
    <cellStyle name="Normal 13 2" xfId="3" xr:uid="{1EED2E0A-5913-4524-8C33-9AA828D86E39}"/>
    <cellStyle name="Normal 3" xfId="6" xr:uid="{E3AD1855-7770-4702-B4A3-6FD543A8CCE8}"/>
    <cellStyle name="Per cent" xfId="2" builtinId="5"/>
    <cellStyle name="Percent 4" xfId="4" xr:uid="{74801E7D-91B0-46E4-83D6-172DECB2705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Tebogo Moseamedi" id="{E5E655F7-D42E-45BC-A583-2973533BF83F}" userId="S::Tebogo@tuhf.co.za::c7a2f782-5bdb-4eb3-90a2-4d8713fa8ede" providerId="AD"/>
  <person displayName="Lunga Mputa" id="{3042EC0F-0F89-4570-B823-F5960199312B}" userId="S::lungam@tuhf.co.za::6f68d9d4-84e6-41c5-b8c9-07432bacfb7b" providerId="AD"/>
  <person displayName="Melissa Louw" id="{B1707A4E-945D-4F4C-B04D-DF95E57016E4}" userId="S::melissal@tuhf.co.za::72d836d8-5f14-4557-b3e0-c7574a2a4d25" providerId="AD"/>
  <person displayName="Gunning, Nicholas NCM" id="{8E0440A8-8342-415C-AACF-9C08E2FF86CF}" userId="S::Nicholas.Gunning@standardbank.co.za::f2009c57-e3a6-4270-8684-6331fd819ed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0-07-10T12:15:10.58" personId="{8E0440A8-8342-415C-AACF-9C08E2FF86CF}" id="{A73EC042-7F77-495B-9FD3-EEAC2613777B}">
    <text>1.141.13	Administrator Report Date means the fifteenth twelfth day after each Determination Date, or if any such day is not a Business Day, then the immediately succeeding day that is a Business Day;</text>
  </threadedComment>
  <threadedComment ref="C9" dT="2020-07-10T12:16:41.19" personId="{8E0440A8-8342-415C-AACF-9C08E2FF86CF}" id="{74A4AD61-819D-413D-ACCF-64E85ADFBA45}">
    <text>1.1021.100	Determination Date means the last Business Day of [December, March, June and September], save for the first Determination Date which will be the date specified in the APS;</text>
  </threadedComment>
  <threadedComment ref="C12" dT="2020-07-10T12:17:28.82" personId="{8E0440A8-8342-415C-AACF-9C08E2FF86CF}" id="{1A1959BA-AF8F-4BBB-8B0E-F7403D9ADEBC}">
    <text>1.751.73	Collection Period means each period beginning on (and excluding) a Determination Date and ending on (and including) the immediately following Determination Date, provided that the first Collection Period shall begin on (and include) the Initial Issue Date;</text>
  </threadedComment>
  <threadedComment ref="AN58" dT="2025-02-17T22:14:19.99" personId="{E5E655F7-D42E-45BC-A583-2973533BF83F}" id="{D36BB7DB-A242-48B7-8500-F6C663C48DE9}">
    <text>What is this?</text>
  </threadedComment>
  <threadedComment ref="C69" dT="2020-07-10T12:19:25.59" personId="{8E0440A8-8342-415C-AACF-9C08E2FF86CF}" id="{E1B96493-CBC8-422D-A9E0-707071790A5E}">
    <text>1.2591.251	Repayments means repayments of principal received under a Loan Agreement, being scheduled instalments received, less interest owing during the immediately preceding interest period in terms of the Loan Agreement;</text>
  </threadedComment>
  <threadedComment ref="C70" dT="2020-07-10T12:20:03.96" personId="{8E0440A8-8342-415C-AACF-9C08E2FF86CF}" id="{13EF6584-DE76-48ED-85AA-DE15CC49F416}">
    <text>1.2201.211	Prepayments means principal repayments received under a Loan Agreement in excess of the minimum Instalments which a Borrower is obliged to pay;</text>
  </threadedComment>
  <threadedComment ref="C76" dT="2020-07-10T12:32:40.90" personId="{8E0440A8-8342-415C-AACF-9C08E2FF86CF}" id="{A0B5BCD3-58DE-4E64-9745-CD1F5AB99C17}">
    <text>1.1411.137	Insurance Proceeds means the proceeds of any claim under any of the Insurance Policies;
1.1401.136	Insurance Policies means any insurance policies, taken out or to be taken out in relation to the Properties by or on behalf of the Borrower, including public liability, business interruption, loss of income, SASRIA and building insurance;</text>
  </threadedComment>
  <threadedComment ref="C85" dT="2020-07-10T12:14:24.90" personId="{8E0440A8-8342-415C-AACF-9C08E2FF86CF}" id="{7AE2646E-8C96-4A75-86C6-26A44BF48240}">
    <text>1.1121.110	Excluded Items means:
1.112.11.110.1	monies which properly belong to third parties (including monies owing to any party in respect of reimbursement for direct debit recalls and insurance premiums owing to insurers);
1.112.21.110.2	amounts payable to the Seller under the Sale Agreement in respect of reconciliations of the amounts paid in respect of the purchase of Relevant Assets on any day;
1.112.31.110.3	amounts payable to the Seller in terms of the Sale Agreement in respect of the purchase consideration for the acquisition of Relevant Assets from the Seller, to the extent that such purchase consideration is paid using the funds in the Capital Reserve or the net proceeds received by the Issuer from Notes issued for this purpose (including Pre-Funding Amounts during the Pre-Funding Period) and/or net proceeds received by the Issuer under the Subordinated Loan Agreement for this purpose;
1.112.41.110.4	provided that a Stop-Lending Trigger Event has not occurred, amounts corresponding to the aggregate advances which are advanced by the Issuer to Borrowers on any day, in accordance with the provisions of the Sale Agreement, to the extent that such advances are made using the funds in the Capital Reserve or the Available Internal Funds or the Available External Funds;
1.112.51.110.5	the repayment to the Liquidity Facility Provider, upon the Latest Coupon Step-Up Date, of the unutilised portion of the Liquidity Facility drawn-down and invested in Permitted Investments (which draw-down occurs in the event of the Liquidity Facility Provider being downgraded below the Required Credit Rating or the Liquidity Facility not being renewed or replaced on an annual basis); 
1.112.61.110.6	any amounts paid by the Servicer into the Transaction Account in terms of the Servicing Agreement in respect of instalments owing under a Participating Asset but unpaid on any Determination Date for non-credit related reasons, which instalments have subsequently been received by the Issuer;
1.112.71.110.7	amounts payable to Noteholders in respect of the redemption of Refinanced Notes using the net proceeds from the issue of Refinancing Notes pursuant to exercise of the Refinancing Option; and
1.112.8	amounts payable to Noteholders in respect of the redemption of Notes using the net proceeds from the issue of Notes pursuant to the exercise of the Step-Up Call Option;
all of which items rank above all other items in the Priority of Payments, and the payment of which is not restricted to Interest Payment Dates;</text>
  </threadedComment>
  <threadedComment ref="C105" dT="2020-07-03T14:38:14.35" personId="{8E0440A8-8342-415C-AACF-9C08E2FF86CF}" id="{86199003-6A8D-4EDE-AF6C-6DF4CDFE1FAF}">
    <text>1.2131.204	Potential Redemption Amount means an amount determined on each Determination Date as follows:
1.213.11.204.1	Principal Collections (including the proceeds from the sale of Participating Assets during the immediately preceding Collection Period)(excluding recoveries post write off); plus
1.213.21.204.2	a positive amount equal to principal losses realised upon completion of the enforcement and recovery process in relation to defaulting Participating Assets during the immediately preceding Collection Period; plus
1.213.31.204.3	an amount equal to the Principal Deficiency recorded on the previous Determination Date; less
1.213.41.204.4	Repayments and Prepayments used to advance Redraws, Re-Advances and Further Advances during the immediately preceding Collection Period; plus
1.213.51.204.5	the increase, if any, in the principal amount outstanding under the Liquidity Facility during the immediately preceding Collection Period; plus
1.213.61.204.6	any amounts standing to the credit of the Capital Reserve for two consecutive Interest Payment Dates in excess of ZAR10 000 000;
provided that the Potential Redemption Amount shall never be less than zero;</text>
  </threadedComment>
  <threadedComment ref="AN105" dT="2025-02-17T22:14:19.99" personId="{E5E655F7-D42E-45BC-A583-2973533BF83F}" id="{74047A32-517A-401D-A172-7A84908450C8}">
    <text>What is this?</text>
  </threadedComment>
  <threadedComment ref="C116" dT="2020-07-03T14:39:03.59" personId="{8E0440A8-8342-415C-AACF-9C08E2FF86CF}" id="{7DFCC4A3-4722-4B87-9AF7-1F373E2FF6CB}">
    <text>1.1	Principal Deficiency means the amount, if any, by which the Potential Redemption Amount exceeds the remaining cash in the Pre-Enforcement Priority of Payments on any Determination Date after the payment of or provision for items 1 to [10] (both inclusive) in the Pre-Enforcement Priority of Payments;</text>
  </threadedComment>
  <threadedComment ref="C120" dT="2020-07-03T14:39:59.73" personId="{8E0440A8-8342-415C-AACF-9C08E2FF86CF}" id="{DC43CD6B-7114-4992-970C-79AB828779B3}">
    <text>1.641.63	Class B Interest Deferral Event means the first occurrence on which there are Class A Notes outstanding and where the Principal Deficiency on the immediately preceding Interest Payment Date after the application of funds in accordance with the Priority of Payments exceeds the then aggregate Outstanding Principal Amount of the Class C Notes on such Interest Payment Date;</text>
  </threadedComment>
  <threadedComment ref="C121" dT="2020-07-03T14:40:20.29" personId="{8E0440A8-8342-415C-AACF-9C08E2FF86CF}" id="{E9301124-9AD0-45FB-9547-117217506CE0}">
    <text>1.681.67	Class C Interest Deferral Event means the first occurrence on which there are Class B Notes outstanding and where there is a Principal Deficiency on the immediately preceding Interest Payment Date after the application of funds in accordance with the Priority of Payments;</text>
  </threadedComment>
  <threadedComment ref="C127" dT="2020-07-06T07:36:37.57" personId="{8E0440A8-8342-415C-AACF-9C08E2FF86CF}" id="{F0D7E53D-9E17-41FD-BD57-6A4C9CFF1BAC}">
    <text>If applicable, shall occur on any Interest Payment Date prior to the Latest Coupon Step-Up Date provided that the aggregate Outstanding Principal Amount on the Class A1 Notes and the Class A2 Notes is greater than the Class A Redemption Amount and that no Event of Default has occurred</text>
  </threadedComment>
  <threadedComment ref="C136" dT="2020-07-06T07:42:12.02" personId="{8E0440A8-8342-415C-AACF-9C08E2FF86CF}" id="{F68D2E9E-3A81-459E-8AA9-794B541605E5}">
    <text>1.661.65	Class B Principal Lock-Out shall occur on any Interest Payment Date on which, if prior to the allocation of the Redemption Amount in accordance with the Priority of Payments, there are Class A Notes outstanding, and:
1.66.11.65.1	a Class A Principal Lock-Out is in place;
1.66.21.65.2	where, if after the allocation of the Redemption Amount in accordance with the Priority of Payments as determined on the immediately preceding Determination Date, the sum of the aggregate Outstanding Principal Amount of the Class B Notes and the Class C Notes as a percentage of the sum of the aggregate Outstanding Principal Amount of all the Notes is not at least [twice] that same percentage as at the most recent Issue Date during the Issue Period;
1.66.31.65.3	where the sum of the aggregate Outstanding Principal Amount of all the Notes is less than [10]% of the aggregate Outstanding Principal Amount of all the Notes as at the most recent Issue Date during the Issue Period;
1.66.41.65.4	where a Principal Deficiency exists on the immediately preceding Interest Payment Date;
1.66.51.65.5	where the aggregate Principal Balances of Non-Performing Assets exceeds [3.5]% of the then aggregate Principal Balances of the Participating Assets, in each case as at the immediately preceding Determination Date;
1.66.61.65.6	where the aggregate Outstanding Principal Amount of the Class B Notes and the Class C Notes is less than [2] times the Principal Balance of the largest Participating Asset or group of Participating Asset in the name of a single Borrower as at the immediately preceding Determination Date; or
1.66.71.65.7	where the Arrears Reserve is not funded at the Arrears Reserve Required Amount, as at the immediately preceding Interest Payment Date;</text>
  </threadedComment>
  <threadedComment ref="C138" dT="2020-07-06T07:42:23.74" personId="{8E0440A8-8342-415C-AACF-9C08E2FF86CF}" id="{E1232DB1-450D-4BDE-9AEF-C1C262B73141}">
    <text>1.701.69	Class C Principal Lock-Out shall occur on any Interest Payment Date on which, if prior to the allocation of the Redemption Amount in accordance with the Priority of Payments, there are Class B Notes outstanding;</text>
  </threadedComment>
  <threadedComment ref="C142" dT="2020-07-01T09:26:37.19" personId="{8E0440A8-8342-415C-AACF-9C08E2FF86CF}" id="{24800CF4-B3D9-40D4-A3AF-7E9188152EED}">
    <text>1.1	first, to pay or provide for the Issuer’s liability or potential liability for Tax;</text>
  </threadedComment>
  <threadedComment ref="C143" dT="2020-07-01T09:26:57.34" personId="{8E0440A8-8342-415C-AACF-9C08E2FF86CF}" id="{4D5DE72D-C44A-4319-94C3-441DF564F99D}">
    <text>1.2	second, to pay or provide for pari passu and pro rata:
1.2.1	the remuneration due and payable to the Security SPV (inclusive of VAT, if any) and any fees, costs, charges, liabilities and expenses (inclusive of VAT, if any) incurred by the Security SPV under the provisions of the Security Agreements and/or any of the Transaction Documents and/or the Notes; and
1.2.2	the remuneration due and payable to the Owner Trustee (inclusive of VAT, if any) and any fees, costs, charges, liabilities and expenses (inclusive of VAT, if any) incurred by such trustee under the provisions of the Owner Trust Deed, the Security Agreements and/or any of the Transaction Documents and/or the Notes;</text>
  </threadedComment>
  <threadedComment ref="C146" dT="2020-07-01T09:27:14.39" personId="{8E0440A8-8342-415C-AACF-9C08E2FF86CF}" id="{E74D0A72-39D9-43B1-95F7-B6F431DF3E07}">
    <text>1.3	third, to pay or provide for pari passu and pro rata all fees, costs, charges, liabilities and expenses (inclusive of VAT, if any) incurred by the Issuer, which are due and payable or expected to become due and payable by the Issuer on or after such Interest Payment Date (prior to the next Interest Payment Date) to:
1.3.1	the Account Bank in accordance with the Bank Agreement; and
1.3.2	third parties, 
and incurred without breach by the Issuer of its obligations under the Transaction Documents and not provided for payment elsewhere (including payment of the Rating Agency (in the event of Rated Notes), the JSE, audit fees, any fees, premiums or commissions due upon the execution of any Derivative Contract and company secretarial expenses);</text>
  </threadedComment>
  <threadedComment ref="C149" dT="2020-07-01T09:27:31.91" personId="{8E0440A8-8342-415C-AACF-9C08E2FF86CF}" id="{0BB0DEFD-1B57-422C-B1D1-F148E8EB7709}">
    <text>1.4	fourth, to pay or provide for pari passu and pro rata:
1.4.1	the Servicing Fee due and payable to the Servicer on such Interest Payment Date (inclusive of VAT, if any) together with costs and expenses which are due and payable or expected to become due and payable to the Servicer under the Servicing Agreement prior to the next Interest Payment Date;
1.4.2	the Back-Up Servicing Fee due and payable to the Back-Up Servicer on such Interest Payment Date (inclusive of VAT, if any) together with costs and expenses which are due and payable or expected to become due and payable to the Back-Up Servicer under the Servicing Agreement prior to the next Interest Payment Date;
1.4.3	the Administrator Fee due and payable to the Administrator on such Interest Payment Date (inclusive of VAT, if any) together with costs and expenses which are due and payable or expected to become due and payable to the Administrator under the Administration Agreement prior to the next Interest Payment Date; and
1.4.4	the Back-Up Administrator Fee due and payable to the Back-Up Administrator on such Interest Payment Date (inclusive of VAT, if any) together with costs and expenses which are due and payable or expected to become due and payable to the Administrator under the Administration Agreement prior to the next Interest Payment Date;</text>
  </threadedComment>
  <threadedComment ref="C153" dT="2020-07-01T09:28:08.22" personId="{8E0440A8-8342-415C-AACF-9C08E2FF86CF}" id="{0217E838-C122-43E1-A82A-CE02841891DE}">
    <text>1.5	fifth, to pay or provide for pari passu and pro rata any net settlement amounts and Derivative Termination Amounts due and payable to any Derivative Counterparty in accordance with the Derivative Contracts (but excluding any Derivative Termination Amounts where the Derivative Counterparty is in default);</text>
  </threadedComment>
  <threadedComment ref="C154" dT="2020-07-01T09:28:21.98" personId="{8E0440A8-8342-415C-AACF-9C08E2FF86CF}" id="{2FE8E5B8-56AA-477A-B7C6-6C94F5DD068D}">
    <text>1.6	sixth, to pay all amounts due and payable under the Liquidity Facility other than in respect of principal;</text>
  </threadedComment>
  <threadedComment ref="C155" dT="2020-07-01T09:28:38.95" personId="{8E0440A8-8342-415C-AACF-9C08E2FF86CF}" id="{B403DACF-6E4A-457E-8967-3146B5ED8004}">
    <text>1.7	seventh, to pay or provide for pari passu and pro rata:
1.7.1	for all amounts due and payable in respect of the Class A1 Notes other than in respect of principal on the Class A1 Notes; 
1.7.2	all amounts due and payable in respect of the Class A2 Notes other than in respect of principal on the Class A2 Notes; and
1.7.3	all amounts due and payable in respect of the Class A3 Notes other than in respect of principal on the Class A3 Notes;</text>
  </threadedComment>
  <threadedComment ref="C159" dT="2020-07-01T09:28:53.80" personId="{8E0440A8-8342-415C-AACF-9C08E2FF86CF}" id="{E9668F00-915A-4B45-A9F9-D22343499360}">
    <text>1.8	eighth, subject to a Class B Interest Deferral Event not having occurred on or prior to that Interest Payment Date, to pay or provide for all amounts due and payable in respect of the Class B Notes other than in respect of principal on the Class B Notes;</text>
  </threadedComment>
  <threadedComment ref="C160" dT="2020-07-01T09:29:09.23" personId="{8E0440A8-8342-415C-AACF-9C08E2FF86CF}" id="{F339DDF1-1D1C-402B-A667-08500A7C4E05}">
    <text>1.9	ninth, in the event only that a substitute Servicer assumes the role of Servicer, to pay or provide the Subordinated Servicing Fee, if any (inclusive of VAT, if any) due and payable to the substitute Servicer on such Interest Payment Date;</text>
  </threadedComment>
  <threadedComment ref="C161" dT="2024-06-07T07:36:07.37" personId="{E5E655F7-D42E-45BC-A583-2973533BF83F}" id="{F7F9210A-728B-4A0E-B0C0-449F7B140239}">
    <text xml:space="preserve">1.10	tenth, subject to a Class D Interest Deferral Event not having occurred on or prior to that Interest Payment Date, to pay or to provide for all amounts due and payable in respect of the Class D Notes other than in respect of principal on the Class D Notes;
</text>
  </threadedComment>
  <threadedComment ref="C162" dT="2024-06-07T07:35:30.73" personId="{E5E655F7-D42E-45BC-A583-2973533BF83F}" id="{9EC70622-696A-47E9-B3B8-C67D622FB483}">
    <text xml:space="preserve">1.11	eleventh, to repay all principal amounts outstanding under the Liquidity Facility as at the immediately preceding Determination Date up to an amount equal to the Potential Redemption Amount;
</text>
  </threadedComment>
  <threadedComment ref="C163" dT="2024-06-07T07:36:55.33" personId="{E5E655F7-D42E-45BC-A583-2973533BF83F}" id="{737DCA80-C347-4BCC-AE4F-DDA66C8246A6}">
    <text xml:space="preserve">1.12	twelfth, provided that a Stop-Lending Trigger Event has not occurred, to fund the advance by the Issuer of Redraws and Re-Advances up to an amount equal to the Potential Redemption Amount less the sum of the amounts applied under item 1.11 above;
</text>
  </threadedComment>
  <threadedComment ref="C164" dT="2024-06-07T07:37:13.59" personId="{E5E655F7-D42E-45BC-A583-2973533BF83F}" id="{595817D0-58AA-4069-880E-B8DD313EC5E8}">
    <text xml:space="preserve">1.13	thirteenth, provided that a Stop-Lending Trigger Event has not occurred, to fund the advance by the Issuer of Further Advances and, during the Revolving Period only, to fund the purchase by the Issuer of Additional Assets, equal to the greater of zero and up to the lower of:
1.13.1	the Potential Redemption Amount, less the sum of the amounts applied under items 1.11 to 1.12 above; and
1.13.2	the aggregate amount of Repayments and Prepayments received during the immediately preceding Collection Period, less amounts applied under items 1.11 to 1.12 above;
</text>
  </threadedComment>
  <threadedComment ref="C165" dT="2024-06-07T07:39:45.91" personId="{E5E655F7-D42E-45BC-A583-2973533BF83F}" id="{8102EAA3-DBB9-4A3C-88FC-031AAC995F0B}">
    <text xml:space="preserve">1.14	fourteenth, during the Revolving Period only, to set aside cash in terms of paragraph 2 below in the Capital Reserve equal to the Potential Redemption Amount less the sum of the amounts applied under items 1.11 to 1.13 above;
</text>
  </threadedComment>
  <threadedComment ref="C166" dT="2024-06-07T07:40:11.36" personId="{E5E655F7-D42E-45BC-A583-2973533BF83F}" id="{A788579A-A1B2-41B4-B67C-5740AE67CB57}">
    <text xml:space="preserve">1.15	fifteenth, if there are Class A Notes outstanding on such Interest Payment Date, to allocate an amount equal to the greater of zero and the Potential Redemption Amount less the sum of the amounts applied under items 1.11 to 1.14 above to be applied in redeeming the Notes (in the manner set out in paragraph 3 below); 
</text>
  </threadedComment>
  <threadedComment ref="C173" dT="2024-06-07T07:40:34.73" personId="{E5E655F7-D42E-45BC-A583-2973533BF83F}" id="{4EA772F8-C66E-463C-977C-9C92D8152E9F}">
    <text xml:space="preserve">1.16	sixteenth, if there are Class A Notes outstanding to credit the Arrears Reserve up to the Arrears Reserve Required Amount;
</text>
  </threadedComment>
  <threadedComment ref="C174" dT="2024-06-07T07:42:35.98" personId="{E5E655F7-D42E-45BC-A583-2973533BF83F}" id="{34D10BEE-ADE4-4C24-917F-3D29AF68A8F1}">
    <text xml:space="preserve">1.17	seventeenth, if a Class B Interest Deferral Event has occurred on or prior to such Interest Payment Date, to pay interest due and payable in respect of the Class B Notes; 
</text>
  </threadedComment>
  <threadedComment ref="C175" dT="2024-06-07T07:42:58.32" personId="{E5E655F7-D42E-45BC-A583-2973533BF83F}" id="{81C60F0E-A240-4CF5-8917-D3E425D0E69A}">
    <text xml:space="preserve">1.18	eighteenth, if there are no Class A Notes outstanding on such Interest Payment Date but there are Class B Notes outstanding, to allocate an amount equal to the greater of zero and the Potential Redemption Amount less the sum of the amounts applied under items 1.11 to 1.15 above to be applied in redeeming the remaining Notes (in the manner set out in paragraph 4 below);
</text>
  </threadedComment>
  <threadedComment ref="C178" dT="2024-06-07T07:43:24.56" personId="{E5E655F7-D42E-45BC-A583-2973533BF83F}" id="{A95E9211-64F7-4398-BCD9-320545BADCFC}">
    <text xml:space="preserve">1.19	ninteenth, if there are no Class A Notes outstanding to credit the Arrears Reserve up to the Arrears Reserve Required Amount;
</text>
  </threadedComment>
  <threadedComment ref="C179" dT="2024-06-07T07:44:03.81" personId="{E5E655F7-D42E-45BC-A583-2973533BF83F}" id="{09C6F38A-8035-4D04-8688-D5A4C82484AA}">
    <text xml:space="preserve">1.20	twentieth, if a Class C Interest Deferral Event has occurred on or prior to such Interest Payment Date, to pay interest due and payable in respect of the Class C Notes;
</text>
  </threadedComment>
  <threadedComment ref="C180" dT="2024-06-07T07:44:29.70" personId="{E5E655F7-D42E-45BC-A583-2973533BF83F}" id="{CBF69328-F5E6-4C1B-9090-FA3A58F6195D}">
    <text xml:space="preserve">1.21	twenty-first, if there are no Class B Notes outstanding on such Interest Payment Date, to allocate an amount equal to the greater of zero and the Potential Redemption Amount less the sum of the amounts applied under items 1.11 to 1.15 and 1.18 above to be applied in redeeming the remaining Notes (in the manner set out in paragraph 5 below);
</text>
  </threadedComment>
  <threadedComment ref="C182" dT="2024-06-07T07:45:28.67" personId="{E5E655F7-D42E-45BC-A583-2973533BF83F}" id="{1704A0DC-54C3-46AF-93EA-02B1505137E2}">
    <text xml:space="preserve">1.22	twenty-second, to pay or provide for pari passu and pro rata the Derivative Termination Amounts due and payable to any Derivative Counterparty under the Derivative Contracts where the Derivative Counterparty is in default;
</text>
  </threadedComment>
  <threadedComment ref="C183" dT="2024-06-07T07:45:49.38" personId="{E5E655F7-D42E-45BC-A583-2973533BF83F}" id="{798C0B41-69B7-44E3-A921-23F568F5DD7F}">
    <text xml:space="preserve">1.23	twenty-third, if a Class D Interest Deferral Event occurs on such Interest Payment Date, to pay interest due in respect of the Class D Notes; 
</text>
  </threadedComment>
  <threadedComment ref="C184" dT="2024-06-07T07:46:36.34" personId="{E5E655F7-D42E-45BC-A583-2973533BF83F}" id="{0F993587-A61A-4EA2-B716-21692C16A3B6}">
    <text xml:space="preserve">1.24	twenty-fourth, if there are no Class C Notes outstanding on such Interest Payment Date, to allocate an amount to be applied in redeeming the Class D Notes (in the manner set out in paragraph 6 below) equal to the greater of zero and the Potential Redemption Amount less the sum of the amounts applied under items 1.11 to and including 1.15, 1.18 and 1.21 above;
</text>
  </threadedComment>
  <threadedComment ref="C186" dT="2024-06-07T07:46:59.61" personId="{E5E655F7-D42E-45BC-A583-2973533BF83F}" id="{72506459-F9C9-4B46-933C-F7CFDF2615E1}">
    <text xml:space="preserve">1.25	twenty fifth, provided that a Substitute Servicer has not assumed the role of Servicer, to pay or provide for the Subordinated Servicing Fee due and payable to the Servicer on each Interest Payment Date, if any (inclusive of VAT, if any);
</text>
  </threadedComment>
  <threadedComment ref="C187" dT="2024-06-07T07:47:17.91" personId="{E5E655F7-D42E-45BC-A583-2973533BF83F}" id="{49EEA4CC-EE0D-4D67-8129-D1601B2DA17E}">
    <text xml:space="preserve">1.26	twenty-sixth, if the Issuer fails to exercise the call option to redeem all the Notes on the Latest Coupon Step-Up Date, in accordance with the terms and conditions of the Notes, to allocate all remaining cash in redeeming the Notes (in the manner set out in paragraph 3 below) on each Interest Payment Date from and including the Latest Coupon Step-Up Date
</text>
  </threadedComment>
  <threadedComment ref="C188" dT="2024-06-07T07:47:37.29" personId="{E5E655F7-D42E-45BC-A583-2973533BF83F}" id="{DA0426B9-BA2F-4239-AA42-D923BB996CF7}">
    <text xml:space="preserve">1.27	twenty-seventh, to pay or provide for pari passu and pro rata any net settlement amounts and Derivative Termination Amounts due and payable to any Subordinated Derivative Counterparty in accordance with the Subordinated Derivative Contracts;
</text>
  </threadedComment>
  <threadedComment ref="C189" dT="2024-06-07T07:47:57.19" personId="{E5E655F7-D42E-45BC-A583-2973533BF83F}" id="{E04EE2DB-589F-4B75-8C80-0FE5D9CEFF81}">
    <text xml:space="preserve">1.28	twenty-eight, to pay amounts due and payable in respect of the Subordinated Loan;
</text>
  </threadedComment>
  <threadedComment ref="C192" dT="2024-06-07T07:48:29.66" personId="{E5E655F7-D42E-45BC-A583-2973533BF83F}" id="{BBDBCA95-51C8-4769-B13F-A437F365FDFF}">
    <text xml:space="preserve">1.29	twenty-ninth, to pay or provide for the dividend due and payable to the Preference Shareholder, net of Taxes; and
</text>
  </threadedComment>
  <threadedComment ref="C193" dT="2024-06-07T07:48:52.14" personId="{E5E655F7-D42E-45BC-A583-2973533BF83F}" id="{1EC4B7A8-F57C-4181-ADFF-3188C1B6A4AA}">
    <text xml:space="preserve">1.30	thirtieth, while any obligations (whether actual or contingent) remain outstanding to Secured Creditors, to invest the surplus, if any, in Permitted Investments and, only once all the obligations (whether contingent or otherwise) to Secured Creditors have been discharged in full, to pay the surplus, if any, to the ordinary shareholders of the Issuer by way of dividends, net of Taxes.
</text>
  </threadedComment>
</ThreadedComments>
</file>

<file path=xl/threadedComments/threadedComment2.xml><?xml version="1.0" encoding="utf-8"?>
<ThreadedComments xmlns="http://schemas.microsoft.com/office/spreadsheetml/2018/threadedcomments" xmlns:x="http://schemas.openxmlformats.org/spreadsheetml/2006/main">
  <threadedComment ref="C30" dT="2026-02-09T16:13:44.15" personId="{B1707A4E-945D-4F4C-B04D-DF95E57016E4}" id="{3E22B09D-7AC8-4DC7-8C84-B85EDF5ACA2A}">
    <text xml:space="preserve">Drawdowns + Insurance charges
</text>
  </threadedComment>
  <threadedComment ref="C31" dT="2026-02-09T16:14:51.07" personId="{B1707A4E-945D-4F4C-B04D-DF95E57016E4}" id="{49CFFE5E-CC76-4B42-A469-3621BF4AF9FA}">
    <text>Penalties + Raising fee</text>
  </threadedComment>
  <threadedComment ref="C38" dT="2026-02-09T16:15:41.40" personId="{B1707A4E-945D-4F4C-B04D-DF95E57016E4}" id="{9F18A63E-271A-4CB4-BBD1-A908FCBAAAF0}">
    <text>Collections + Capitalised arrears</text>
  </threadedComment>
  <threadedComment ref="C42" dT="2026-02-09T16:16:31.85" personId="{B1707A4E-945D-4F4C-B04D-DF95E57016E4}" id="{982BB0A3-6DA8-4593-97EE-99B898233F88}">
    <text>Settlements</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5-01-28T09:30:07.50" personId="{3042EC0F-0F89-4570-B823-F5960199312B}" id="{CEBDA847-0523-4F39-AB9F-F111E66E818C}">
    <text>The unique identifier assigned by the reporting entity in accordance with Article 11(1) of Delegated Regulation (EU) …/… [include number of the disclosure RTS].</text>
  </threadedComment>
  <threadedComment ref="A5" dT="2025-01-28T09:30:21.79" personId="{3042EC0F-0F89-4570-B823-F5960199312B}" id="{38B02E38-B361-4409-BE89-87222EE8668D}">
    <text>The data cut-off date for this data submission. This must match the data cut-off date in the applicable underlying exposure templates submitted.</text>
  </threadedComment>
  <threadedComment ref="A6" dT="2025-01-28T09:30:36.41" personId="{3042EC0F-0F89-4570-B823-F5960199312B}" id="{481CC229-6847-476A-8F29-58BD175A3BE9}">
    <text>Enter the name of the securitisation</text>
  </threadedComment>
  <threadedComment ref="A7" dT="2025-01-28T09:30:54.15" personId="{3042EC0F-0F89-4570-B823-F5960199312B}" id="{48E0BE70-36FE-4B0E-A6DF-943A75B92530}">
    <text>The full legal name of the entity designated as per Article 7(2) of Regulation (EU) 2017/2402; that name must match the name entered in for this entity in field SESP3 in the counterparty information section. The name entered must match the name associated with the LEI in the Global Legal Entity Foundation (GLEIF) database.</text>
  </threadedComment>
  <threadedComment ref="A8" dT="2025-01-28T09:31:15.66" personId="{3042EC0F-0F89-4570-B823-F5960199312B}" id="{0515FF49-0AC2-42FD-A0BD-35B059BBFE1B}">
    <text>First and Last name of the contact person(s) responsible for preparing this securitisation data submission and to whom questions on this data submission must be addressed.</text>
  </threadedComment>
  <threadedComment ref="A9" dT="2025-01-28T09:31:27.25" personId="{3042EC0F-0F89-4570-B823-F5960199312B}" id="{31104E42-3121-457A-86D7-B2902FFE1354}">
    <text>Direct telephone number(s) of the contact person(s) responsible for preparing this securitisation data submission and to whom questions on this data submission must be addressed.</text>
  </threadedComment>
  <threadedComment ref="A10" dT="2025-01-28T09:31:42.39" personId="{3042EC0F-0F89-4570-B823-F5960199312B}" id="{978D2A0B-A484-42D2-B842-F5B14F43E5E4}">
    <text>Direct email address(es) of the contact person(s) responsible for preparing this securitisation data submission and to whom questions on this data submission must be addressed.</text>
  </threadedComment>
  <threadedComment ref="A11" dT="2025-01-28T09:32:28.36" personId="{3042EC0F-0F89-4570-B823-F5960199312B}" id="{F0EECBEF-5CBB-4B58-9C97-AC51A8E37994}">
    <text>Method for complying with risk retention requirements in the EU (e.g. Article 6 of Regulation (EU) 2017/2402, or until entry into force, Article 405 of Regulation (EU) 575/2013):
Vertical slice - i.e. Article 6(3)(a) (VSLC)
Seller's share - i.e. Article 6(3)(b) (SLLS)
Randomly-selected exposures kept on balance sheet - i.e. Article 6(3)(c) (RSEX)
First loss tranche - i.e. Article 6(3)(d) (FLTR)
First loss exposure in each asset - i.e. Article 6(3)(e) (FLEX)
No compliance with risk retention requirements (NCOM)
Other (OTHR)</text>
  </threadedComment>
  <threadedComment ref="A12" dT="2025-01-28T09:32:40.39" personId="{3042EC0F-0F89-4570-B823-F5960199312B}" id="{58BA81CA-1530-4713-AB70-2E5070828FCF}">
    <text>Which entity is retaining the material net economic interest, as specified in Article 6 of Regulation (EU) 2017/2402, or until its entry into force, Article 405 of Regulation (EU) 575/2013):
Originator (ORIG)
Sponsor (SPON)
Original Lender (OLND)
Seller (SELL)
No Compliance with Risk Retention Requirement (NCOM)
Other (OTHR)</text>
  </threadedComment>
  <threadedComment ref="A13" dT="2025-01-28T09:32:54.32" personId="{3042EC0F-0F89-4570-B823-F5960199312B}" id="{50C2EC72-AAD9-4038-B60B-4B4A63709E9E}">
    <text>Enter the type of underlying exposures of the securitisation. If multiple types from the list below are present, enter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ext>
  </threadedComment>
  <threadedComment ref="A14" dT="2025-01-28T09:33:11.96" personId="{3042EC0F-0F89-4570-B823-F5960199312B}" id="{D5EB9711-5F10-42C4-B992-3C759147CDB8}">
    <text>In accordance with Article 242(13) and (14) of Regulation (EU) No 575/2013, the securitisation risk transfer method is 'traditional' (i.e. 'true sale').</text>
  </threadedComment>
  <threadedComment ref="A15" dT="2025-01-28T09:33:22.78" personId="{3042EC0F-0F89-4570-B823-F5960199312B}" id="{E7F45BD1-58EA-42B3-8AE7-9DC914093F55}">
    <text>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PDL or an asset deficiency.</text>
  </threadedComment>
  <threadedComment ref="A16" dT="2025-01-28T09:33:36.24" personId="{3042EC0F-0F89-4570-B823-F5960199312B}" id="{DD7A3458-02A3-4707-9F9B-A6005D8ED546}">
    <text>The amount of funds left over after application of all currently-applicable stages of the waterfall, commonly referred to as ‘excess spread’.
Include the currency in which the amount is denominated, using {CURRENCYCODE_3} format.</text>
  </threadedComment>
  <threadedComment ref="A17" dT="2025-01-28T09:33:48.38" personId="{3042EC0F-0F89-4570-B823-F5960199312B}" id="{0C4EC53C-3195-481F-B1EF-0C62B348F63F}">
    <text>Excess spread is currently trapped in the securitisation (e.g. accumulated in a separate reserve account)</text>
  </threadedComment>
  <threadedComment ref="A18" dT="2025-01-28T09:34:05.73" personId="{3042EC0F-0F89-4570-B823-F5960199312B}" id="{C85461E3-E9E9-4043-AAE8-C0152D995A90}">
    <text>Current overcollateralisation of the securitisation, calculated as the ratio of (the sum of the outstanding principal balance of all underlying exposures, excluding underlying exposures classified as defaulted, as at the data cut-off date) to (the sum of the outstanding principal balance of all tranches/bonds as at the data cut-off date).</text>
  </threadedComment>
  <threadedComment ref="A19" dT="2025-01-28T09:34:17.11" personId="{3042EC0F-0F89-4570-B823-F5960199312B}" id="{C86D14D9-5B51-43EE-8043-0CDE161CA443}">
    <text>The annualised Constant Prepayment Rate (CPR) of the underlying exposures based upon the most recent periodic CPR. Periodic CPR is equal to the [(total unscheduled principal received at the end of the most recent collection period) / (the total principal balance at the start of the collection period)]. The Periodic CPR is then annualised as follows:
100*(1-((1-Periodic CPR)^number of collection periods in a year))
‘Periodic CPR’ refers to the CPR during the last collection period i.e. for a securitisation with quarterly paying bonds this will usually be the prior three month period.</text>
  </threadedComment>
  <threadedComment ref="A20" dT="2025-01-28T09:34:34.90" personId="{3042EC0F-0F89-4570-B823-F5960199312B}" id="{73905AF8-82CC-4AF1-B8AC-3F24588BB19E}">
    <text>Total reductions in principal underlying exposures during the period.
Include the currency in which the amount is denominated, using {CURRENCYCODE_3} format.</text>
  </threadedComment>
  <threadedComment ref="A21" dT="2025-01-28T09:35:13.35" personId="{3042EC0F-0F89-4570-B823-F5960199312B}" id="{CEDEFF24-C681-4E89-B4C5-7E057448756C}">
    <text>Total amount of gross principal charge-offs (i.e. before recoveries) for the period. Charge-off is as per securitisation definition, or alternatively per lender's usual practice.
Include the currency in which the amount is denominated, using {CURRENCYCODE_3} format.</text>
  </threadedComment>
  <threadedComment ref="A22" dT="2025-01-28T09:35:27.39" personId="{3042EC0F-0F89-4570-B823-F5960199312B}" id="{1F9709EB-9545-45BF-905B-04547380E277}">
    <text>The total outstanding principal amount of underlying exposures that have been restructured by the originator/sponsor between the immediately previous data cut-off date and the current data cut-off date.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ext>
  </threadedComment>
  <threadedComment ref="A23" dT="2025-01-28T09:35:56.05" personId="{3042EC0F-0F89-4570-B823-F5960199312B}" id="{ADCC734B-8349-4CCF-8F75-F51B1A1FEF13}">
    <text>The annualised Constant Default Rate (CDR) for the underlying exposures based on the periodic CDR. Periodic CDR is equal to the [(total current balance of underlying exposures classified as defaulted during the period) / (total current balance of non-defaulted underlying exposures at the beginning of the period)]. This value is then annualised as follows:
100*(1-((1-Periodic CDR)^number of collection periods in a year))
"Periodic CDR" refers to the CDR during the last collection period, i.e. for a securitisation with quarterly paying bonds this will usually be the prior three month period.</text>
  </threadedComment>
  <threadedComment ref="A24" dT="2025-01-28T09:36:15.41" personId="{3042EC0F-0F89-4570-B823-F5960199312B}" id="{06519020-7CD4-42E7-8D2E-94E4B7D3C1C0}">
    <text>The total outstanding principal amount as at the data cut-off date of exposures in default as at the cut-off date, using the definition of default specified in the securitisation documentation
Include the currency in which the amount is denominated, using {CURRENCYCODE_3} format.</text>
  </threadedComment>
  <threadedComment ref="A25" dT="2025-01-28T09:36:28.27" personId="{3042EC0F-0F89-4570-B823-F5960199312B}" id="{1FF7D443-9A47-49E4-AB4E-696B97266CAD}">
    <text>The percentage of exposures of this type in arrears on principal and/or interest payments due for a period between 1 and 29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ext>
  </threadedComment>
  <threadedComment ref="A26" dT="2025-01-28T09:36:40.55" personId="{3042EC0F-0F89-4570-B823-F5960199312B}" id="{704A58E3-E144-4D03-9135-759CC733033F}">
    <text>The percentage of exposures in arrears on principal and/or interest payments due for a period between 30 and 59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27" dT="2025-01-28T09:36:53.87" personId="{3042EC0F-0F89-4570-B823-F5960199312B}" id="{ADC15F85-C4F9-4F24-944F-9503D4F89738}">
    <text>The percentage of exposures in arrears on principal and/or interest payments due for a period between 60 and 89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28" dT="2025-01-28T09:37:06.13" personId="{3042EC0F-0F89-4570-B823-F5960199312B}" id="{BB237B05-1CF6-4537-9878-00BEF04E2D1F}">
    <text>The percentage of exposures in arrears on principal and/or interest payments due for a period between 90 and 119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29" dT="2025-01-28T09:37:17.71" personId="{3042EC0F-0F89-4570-B823-F5960199312B}" id="{4EA27C3A-35E5-4195-83DA-F7F089A000A1}">
    <text>The percentage of exposures in arrears on principal and/or interest payments due for a period between 120 and 149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30" dT="2025-01-28T09:37:38.72" personId="{3042EC0F-0F89-4570-B823-F5960199312B}" id="{894459EF-FC1C-49BC-A460-D481A8BD9561}">
    <text>The percentage of exposures in arrears on principal and/or interest payments due for a period between 150 and 179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31" dT="2025-01-28T09:37:49.70" personId="{3042EC0F-0F89-4570-B823-F5960199312B}" id="{4DAB6984-B6C0-4C6D-AC80-FFB2B4D5179F}">
    <text>The percentage of exposures in arrears on principal and/or interest payments due for a period for 180 days or more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33" dT="2025-01-28T09:38:05.95" personId="{3042EC0F-0F89-4570-B823-F5960199312B}" id="{DE882CDC-CF61-46A1-8D60-A3CA2EE41729}">
    <text>Report the same unique identifier here as the one entered into field IVSS1.</text>
  </threadedComment>
  <threadedComment ref="A34" dT="2025-01-28T09:38:15.28" personId="{3042EC0F-0F89-4570-B823-F5960199312B}" id="{C1AE603F-1C12-4F71-B2FF-A38123C6B5C5}">
    <text>The original unique test/event/trigger identifier. The reporting entity must not amend this unique identifier.</text>
  </threadedComment>
  <threadedComment ref="A41" dT="2025-01-28T09:38:28.95" personId="{3042EC0F-0F89-4570-B823-F5960199312B}" id="{EB09928F-162A-4F3D-8266-7D6A94F4089A}">
    <text>If the original identifier in field IVSR2 cannot be maintained in this field enter the new identifier here. If there has been no change in the identifier, enter the same identifier as in IVSR2. The reporting entity must not amend this unique identifier.</text>
  </threadedComment>
  <threadedComment ref="A48" dT="2025-01-28T09:38:40.05" personId="{3042EC0F-0F89-4570-B823-F5960199312B}" id="{DEA59C4A-983A-453A-A101-257D1550B0B0}">
    <text>Describe the test/event/trigger, including any formulae. This is a free text field, however the description of the test/event/trigger includes any formulae and key definitions to allow an investor/potential investor to form a reasonable view of the test/event/trigger and any conditions and consequences attached to it.</text>
  </threadedComment>
  <threadedComment ref="A55" dT="2025-01-28T09:38:53.63" personId="{3042EC0F-0F89-4570-B823-F5960199312B}" id="{42CCBF62-85AA-4ECA-A70F-C35AC3D96FAC}">
    <text>Is this status of the test/event/trigger set to 'Breach' (i.e. the test has not been met or the trigger conditions have been met) at the data cut-off date?</text>
  </threadedComment>
  <threadedComment ref="A56" dT="2025-01-28T09:39:04.33" personId="{3042EC0F-0F89-4570-B823-F5960199312B}" id="{1A59D36F-C2C7-48FA-B1B9-9A46B8D5CBD7}">
    <text>Enter the consequence, as per the securitisation documentation, for this test/event/trigger not being satisfied (i.e. being breached):
Change in the priority of payments (CHPP)
Replacement of a counterparty (CHCP)
Both change in the priority of payments and replacement of a counterparty (BOTH)
Other consequence (OTHR)</text>
  </threadedComment>
  <threadedComment ref="A58" dT="2025-01-28T09:39:16.50" personId="{3042EC0F-0F89-4570-B823-F5960199312B}" id="{DC306ED9-6CBA-471E-AD97-EB071FB87F14}">
    <text>Report the same unique identifier here as the one entered into field IVSS1.</text>
  </threadedComment>
  <threadedComment ref="A59" dT="2025-01-28T09:39:28.57" personId="{3042EC0F-0F89-4570-B823-F5960199312B}" id="{93B6ED9C-9B48-45A4-8261-187C800B7880}">
    <text>The original unique cashflow item identifier. The reporting entity must not amend this unique identifier.</text>
  </threadedComment>
  <threadedComment ref="A60" dT="2025-01-28T09:39:48.27" personId="{3042EC0F-0F89-4570-B823-F5960199312B}" id="{8C7BFCEC-E141-40F5-8AF9-87E07C972851}">
    <text>If the original identifier in field IVSF2 cannot be maintained in this field enter the new identifier here. If there has been no change in the identifier, enter the same identifier as in IVSF2. The reporting entity must not amend this unique identifier.</text>
  </threadedComment>
  <threadedComment ref="A61" dT="2025-01-28T09:41:15.90" personId="{3042EC0F-0F89-4570-B823-F5960199312B}" id="{83D3843C-4206-41DA-9DCB-3A227C1CB844}">
    <text xml:space="preserve">List the cashflow item. This field is to be completed in the order of the applicable priority of receipts or payments as at the data cut-off date. That is, each source of cash inflows must be listed in turn, after which sources of cash outflows must be listed. </text>
  </threadedComment>
  <threadedComment ref="A62" dT="2025-01-28T09:41:29.86" personId="{3042EC0F-0F89-4570-B823-F5960199312B}" id="{92387BCA-12CF-473A-B590-D6F32DE7A7C2}">
    <text>What are the funds paid out as per the priority of payments for this item? Enter negative values for funds paid out, positive values for funds received. Note that the "Amount Paid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ext>
  </threadedComment>
  <threadedComment ref="A63" dT="2025-01-28T09:41:45.34" personId="{3042EC0F-0F89-4570-B823-F5960199312B}" id="{7109C53C-F059-404C-AB46-4595386E6AA4}">
    <text>What are the funds available to the priority of payments after to the application of the cashflow item? Note that the "Amount Paid In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ext>
  </threadedComment>
</ThreadedComments>
</file>

<file path=xl/threadedComments/threadedComment4.xml><?xml version="1.0" encoding="utf-8"?>
<ThreadedComments xmlns="http://schemas.microsoft.com/office/spreadsheetml/2018/threadedcomments" xmlns:x="http://schemas.openxmlformats.org/spreadsheetml/2006/main">
  <threadedComment ref="CU1" dT="2025-08-01T13:52:45.52" personId="{3042EC0F-0F89-4570-B823-F5960199312B}" id="{68ADA26C-9027-40E5-A7B1-8606AE769495}">
    <text>Will sort this column out with Paul</text>
  </threadedComment>
  <threadedComment ref="A2" dT="2025-01-28T08:30:15.03" personId="{3042EC0F-0F89-4570-B823-F5960199312B}" id="{DCC58D8E-D5F9-4F11-831F-8499952D96FF}">
    <text>The unique identifier assigned by the reporting entity in accordance with Article 11(1) of Delegated Regulation (EU) …/… [include number of the disclosure RTS].</text>
  </threadedComment>
  <threadedComment ref="B2" dT="2025-01-28T08:32:13.30" personId="{3042EC0F-0F89-4570-B823-F5960199312B}" id="{5278C404-99B8-41B4-BE51-25FC98FDCD64}">
    <text>Unique underlying exposure identifier. The identifier must be different from any external identification number, to ensure anonymity of the obligor. The reporting entity must not amend this unique identifier.</text>
  </threadedComment>
  <threadedComment ref="C2" dT="2025-01-28T08:53:34.03" personId="{3042EC0F-0F89-4570-B823-F5960199312B}" id="{860FCB2C-C36F-495A-8666-883D398BC8DD}">
    <text>If the original identifier in field RREL2 cannot be maintained in this field enter the new identifier here. If there has been no change in the identifier, enter the same identifier as in RREL2. The reporting entity must not amend this unique identifier.</text>
  </threadedComment>
  <threadedComment ref="D2" dT="2025-01-28T08:53:52.97" personId="{3042EC0F-0F89-4570-B823-F5960199312B}" id="{6C6AE1DC-9D9E-49CA-8F06-3769FB9F2BA4}">
    <text>Original unique obligor identifier. The identifier must be different from any external identification number, in order to ensure anonymity of the obligor. The reporting entity must not amend this unique identifier.</text>
  </threadedComment>
  <threadedComment ref="E2" dT="2025-01-28T08:54:37.47" personId="{3042EC0F-0F89-4570-B823-F5960199312B}" id="{A0D6BFCB-63C2-48C8-99E0-5B680EA6F4D9}">
    <text>If the original identifier in field RREL4 cannot be maintained in this field enter the new identifier here. If there has been no change in the identifier, enter the same identifier as in RREL4. The reporting entity must not amend this unique identifier.</text>
  </threadedComment>
  <threadedComment ref="F2" dT="2025-01-28T08:55:36.32" personId="{3042EC0F-0F89-4570-B823-F5960199312B}" id="{F612774E-DAA5-4C85-9780-9DA79CC36C0E}">
    <text>The data cut-off date for this data submission.</text>
  </threadedComment>
  <threadedComment ref="G2" dT="2025-01-28T08:55:53.12" personId="{3042EC0F-0F89-4570-B823-F5960199312B}" id="{2D6C5F9C-55A5-4B53-BA4F-CD73EE4955BA}">
    <text>Is the primary obligor a resident of the country in which the collateral and underlying exposure reside?</text>
  </threadedComment>
  <threadedComment ref="H2" dT="2025-01-28T08:56:09.25" personId="{3042EC0F-0F89-4570-B823-F5960199312B}" id="{51DC476F-0E13-4472-8F65-B21E362F773D}">
    <text>The geographic region (NUTS3 classification) where the obligor is located. Where no NUTS3 classification has been produced by Eurostat (e.g. a non-EU jurisdiction), enter the two-digit country code in {COUNTRYCODE_2} format followed by 'ZZZ'.</text>
  </threadedComment>
  <threadedComment ref="I2" dT="2025-01-28T08:56:53.82" personId="{3042EC0F-0F89-4570-B823-F5960199312B}" id="{40BBFA18-09F8-498A-B79D-F1E0B5D7F28E}">
    <text>Enter the year of the NUTS3 classification used for the Geographic Region fields, e.g. 2013 for NUTS3 2013. All geographic region fields must use the same classification consistently for each underlying exposure and across all underlying exposures in the data submission. For example, reporting using NUTS3 2006 for some geographic fields relating to a given underlying exposure and reporting using NUTS3 2013 for other fields relating to the same exposure is not allowed. In the same way, reporting geographic region fields using NUTS3 2006 for some underlying exposures and reporting geographic region fields using NUTS3 2013 for other underlying exposures in the same data submission is not allowed.</text>
  </threadedComment>
  <threadedComment ref="J2" dT="2025-01-28T08:57:25.44" personId="{3042EC0F-0F89-4570-B823-F5960199312B}" id="{229D9DAA-4EC6-4236-87F1-A328E6BCB92B}">
    <text>Employment status of the primary obligor:
Employed - Private Sector (EMRS)
Employed - Public Sector (EMBL)
Employed - Sector Unknown (EMUK)
Unemployed (UNEM)
Self-employed (SFEM)
No Employment, Obligor is Legal Entity (NOEM)
Student (STNT)
Pensioner (PNNR)
Other (OTHR)</text>
  </threadedComment>
  <threadedComment ref="K2" dT="2025-01-28T08:57:47.61" personId="{3042EC0F-0F89-4570-B823-F5960199312B}" id="{D21705AA-120C-40A8-B252-CDADCD30F2BF}">
    <text>Customer type at origination:
New customer and not an employee/affiliated with the originator's group (CNEO)
New customer and an employee/affiliated with the originator's group (CEMO)
New customer and employee/affiliation not recorded (CNRO)
Existing customer and not an employee/affiliated with the originator's group (ENEO)
Existing customer and an employee/affiliated with the originator's group (EEMO)
Existing customer and employee/affiliation not recorded (ENRO)
Other (OTHR)</text>
  </threadedComment>
  <threadedComment ref="L2" dT="2025-01-28T08:58:04.24" personId="{3042EC0F-0F89-4570-B823-F5960199312B}" id="{8C090CEA-6352-4B77-8773-F85E7D727FC1}">
    <text>Primary obligor annual income used to underwrite the underlying exposure at the time of origination. Where the primary obligor is a legal person/entity, enter that obligor’s annual revenue.
Include the currency in which the amount is denominated, using {CURRENCYCODE_3} format.</text>
  </threadedComment>
  <threadedComment ref="M2" dT="2025-01-28T08:58:18.17" personId="{3042EC0F-0F89-4570-B823-F5960199312B}" id="{881DF6ED-F7FF-49D3-B453-99C75B438C53}">
    <text>Indicate what income in RREL16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ext>
  </threadedComment>
  <threadedComment ref="N2" dT="2025-01-28T08:58:42.46" personId="{3042EC0F-0F89-4570-B823-F5960199312B}" id="{6AEC03A3-D547-4109-A399-CA41C1AA16F9}">
    <text>Currency in which the primary obligor's income or revenue is paid.</text>
  </threadedComment>
  <threadedComment ref="O2" dT="2025-01-28T08:59:02.00" personId="{3042EC0F-0F89-4570-B823-F5960199312B}" id="{3E262F86-91E5-46E0-99DA-059EA874BEC5}">
    <text>Primary Income Verification:
Self-certified no Checks (SCRT)
Self-certified with Affordability Confirmation (SCNF)
Verified (VRFD)
Non-Verified Income or Fast Track (NVRF)
Credit Bureau Information or Scoring (SCRG)
Other (OTHR)</text>
  </threadedComment>
  <threadedComment ref="P2" dT="2025-01-28T08:59:15.18" personId="{3042EC0F-0F89-4570-B823-F5960199312B}" id="{84836063-ED67-4818-9F34-18323D35EC63}">
    <text>Date of original underlying exposure advance.</text>
  </threadedComment>
  <threadedComment ref="Q2" dT="2025-01-28T08:59:47.83" personId="{3042EC0F-0F89-4570-B823-F5960199312B}" id="{5EE2CAA4-9FAA-4680-AA5D-32D4B9503871}">
    <text>The reason for the obligor taking out the loan:
Purchase (PURC)
Remortgage (RMRT)
Renovation (RENV)
Equity Release (EQRE)
Construction (CNST)
Debt Consolidation (DCON)
Remortgage with Equity Release (RMEQ)
Business Funding (BSFN)
Combination Mortgage (CMRT)
Investment Mortgage (IMRT)
Right to Buy (RGBY)
Government Sponsored Loan (GSPL)
Other (OTHR)</text>
  </threadedComment>
  <threadedComment ref="R2" dT="2025-01-28T09:00:00.99" personId="{3042EC0F-0F89-4570-B823-F5960199312B}" id="{21CC3479-0D4B-47F1-A6D4-1BB76D970C38}">
    <text>The underlying exposure currency denomination.</text>
  </threadedComment>
  <threadedComment ref="S2" dT="2025-01-28T09:00:28.71" personId="{3042EC0F-0F89-4570-B823-F5960199312B}" id="{8965394F-27B2-4AE1-9F06-DB825129D7F0}">
    <text>Type of amortisation of the underlying exposure including principal and interest.
French - i.e. Amortisation in which the total amount — principal plus interest — repaid in each instalment is the same. (FRXX)
German - i.e. Amortisation in which the first instalment is interest-only and the remaining instalments are constant, including capital amortisation and interest. (DEXX)
Fixed amortisation schedule - i.e. Amortisation in which the principal amount repaid in each instalment is the same. (FIXE)
Bullet - i.e. Amortisation in which the full principal amount is repaid in the last instalment. (BLLT)
Other (OTHR)</text>
  </threadedComment>
  <threadedComment ref="T2" dT="2025-01-28T08:31:20.24" personId="{3042EC0F-0F89-4570-B823-F5960199312B}" id="{FBBB9FBA-27D2-44CF-94FB-8E7B282DDBB5}">
    <text>Enter the number of payments made prior to the exposure being transferred to the securitisation.</text>
  </threadedComment>
  <threadedComment ref="U2" dT="2025-01-28T09:01:35.70" personId="{3042EC0F-0F89-4570-B823-F5960199312B}" id="{4D148E5A-4FEB-4D08-B2EC-F67DD05B7C37}">
    <text>Current balance of arrears, which is defined as:
Total payments due to date
PLUS any amounts capitalised 
PLUS any fees applied to the account
LESS total payments received to date.
If no arrears then enter 0.
Include the currency in which the amount is denominated, using {CURRENCYCODE_3} format.</text>
  </threadedComment>
  <threadedComment ref="V2" dT="2025-01-28T09:02:25.16" personId="{3042EC0F-0F89-4570-B823-F5960199312B}" id="{1EC53E6E-D7DA-4638-B944-43E7C18C3D4E}">
    <text>Number of days this underlying exposure is in arrears (either interest or principal and, if different, the higher number of the two) as at the data cut-off date.</text>
  </threadedComment>
  <threadedComment ref="W2" dT="2025-01-28T09:16:29.25" personId="{3042EC0F-0F89-4570-B823-F5960199312B}" id="{BECC8C4B-CE4E-420D-9744-C84D88362682}">
    <text>Current status of the underlying exposure that has been securitised:
Performing (PERF)
Restructured - No Arrears (RNAR)
Restructured - Arrears (RARR)
Defaulted according to Article 178 of Regulation (EU) No 575/2013 (DFLT)
Not defaulted according to Article 178 of Regulation (EU) No 575/2013 but classified as defaulted due to another definition of default being met (NDFT)
Defaulted both according to Article 178 of Regulation (EU) No 575/2013 and according to another definition of default being met (DTCR)
Defaulted only under another definition of default being met (DADB)
Arrears (ARRE)
Repurchased by Seller – Breach of Representations and Warranties (REBR)
Repurchased by Seller – Defaulted (REDF)
Repurchased by Seller – Restructured (RERE)
Repurchased by Seller – Special Servicing (RESS)
Repurchased by Seller – Other Reason (REOT)
Redeemed (RDMD)
Other (OTHR)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text>
  </threadedComment>
  <threadedComment ref="X2" dT="2025-01-28T09:17:30.04" personId="{3042EC0F-0F89-4570-B823-F5960199312B}" id="{78ED99EB-FD42-4B23-8A09-6873FD25592B}">
    <text>Give the full legal name of the underlying exposure originator. The name entered must match the name associated with the LEI in the Global Legal Entity Foundation (GLEIF) database.</text>
  </threadedComment>
  <threadedComment ref="Y2" dT="2025-01-27T12:25:37.22" personId="{3042EC0F-0F89-4570-B823-F5960199312B}" id="{1B772B0D-ED32-424A-BD2F-72FC6FDF5D7B}">
    <text>Provide the Legal Entity Identifier (as specified in the Global Legal Entity Foundation (GLEIF) database) of the underlying exposure originator.</text>
  </threadedComment>
  <threadedComment ref="Z2" dT="2025-01-28T09:19:33.57" personId="{3042EC0F-0F89-4570-B823-F5960199312B}" id="{31B0C996-5C9F-4A0D-B984-E57D5D8D55BA}">
    <text>Country where the underlying exposure originator is established.</text>
  </threadedComment>
  <threadedComment ref="AA2" dT="2025-01-27T12:30:45.37" personId="{3042EC0F-0F89-4570-B823-F5960199312B}" id="{1F1FFA9C-A95D-42B7-8378-B5B1E4EF321A}">
    <text>Report the same unique identifier here as the one entered into field RREL1.</text>
  </threadedComment>
  <threadedComment ref="AB2" dT="2025-01-27T12:33:29.39" personId="{3042EC0F-0F89-4570-B823-F5960199312B}" id="{6B5E63CA-BF62-4176-BF5B-2F0823A76D4F}">
    <text>Unique identifier for each underlying exposure. This must match field RREL3.</text>
  </threadedComment>
  <threadedComment ref="AC2" dT="2025-01-28T15:05:54.11" personId="{3042EC0F-0F89-4570-B823-F5960199312B}" id="{85550837-14A9-4072-963B-3B3E367FCAB6}">
    <text>The original unique identifier assigned to the collateral. The identifier must be different from any external identification number, in order to ensure anonymity of the obligor. The reporting entity must not amend this unique identifier.</text>
  </threadedComment>
  <threadedComment ref="AD2" dT="2025-01-28T09:22:52.74" personId="{3042EC0F-0F89-4570-B823-F5960199312B}" id="{A76B7689-B7F7-4408-8FED-DF3F489A1870}">
    <text>If the original identifier in field RREC2 cannot be maintained in this field enter the new identifier here. The identifier must be different from any external identification number, in order to ensure anonymity of the obligor. If there has been no change in the identifier, enter the same identifier as in RREC2. The reporting entity must not amend this unique identifier.</text>
  </threadedComment>
  <threadedComment ref="AE2" dT="2025-01-28T09:23:22.29" personId="{3042EC0F-0F89-4570-B823-F5960199312B}" id="{B7735E12-2F3B-4337-99CC-09F2B250E9C0}">
    <text>The primary (in terms of value) type of asset securing the debt. Where there is a guarantee backed by physical or financial collateral, look through the guarantee to any collateral that may be supporting that guarantee.
Automobile (CARX)
Industrial Vehicle (INDV)
Commercial Truck (CMTR)
Rail Vehicle (RALV)
Nautical Commercial Vehicle (NACM)
Nautical Leisure Vehicle (NALV)
Aeroplane (AERO)
Machine Tool (MCHT)
Industrial Equipment (INDE)
Office Equipment (OFEQ)
IT Equipment (ITEQ)
Medical Equipment (MDEQ)
Energy Related Equipment (ENEQ)
Commercial Building (CBLD)
Residential Building (RBLD)
Industrial Building (IBLD)
Other Vehicle (OTHV)
Other Equipment (OTHE)
Other Real Estate (OTRE)
Other goods or inventory (OTGI)
Securities (SECU)
Guarantee (GUAR)
Other Financial Asset (OTFA)
Mixed Categories Due to Security Over All Assets of the Obligor (MIXD)
Other (OTHR)</text>
  </threadedComment>
  <threadedComment ref="AF2" dT="2025-01-28T09:23:43.82" personId="{3042EC0F-0F89-4570-B823-F5960199312B}" id="{D9E6910E-456A-46E4-A7A1-D7977494A187}">
    <text>The method of calculating the most recent value of the collateral, as provided in RREC13:
Full, internal and external inspection (FIEI)
Full, only external inspection (FOEI)
Drive-by (DRVB)
Automated Value Model (AUVM)
Indexed (IDXD)
Desktop (DKTP)
Managing Agent or Estate Agent (MAEA)
Tax Authority (TXAT)
Other (OTHR)</text>
  </threadedComment>
  <threadedComment ref="AG2" dT="2025-01-28T09:24:05.13" personId="{3042EC0F-0F89-4570-B823-F5960199312B}" id="{69C8318B-9A7E-4E76-82E9-F64279804B00}">
    <text>The original valuation of the collateral used when the underlying exposure was originated (i.e. before securitisation). 
Include the currency in which the amount is denominated, using {CURRENCYCODE_3} format.</text>
  </threadedComment>
  <threadedComment ref="AH2" dT="2025-01-28T09:24:23.10" personId="{3042EC0F-0F89-4570-B823-F5960199312B}" id="{3CEEC238-21C8-4920-B069-F6C430D75397}">
    <text>The method of calculating the value of the collateral at the time of underlying exposure origination, as provided in RREC17:
Full, internal and external inspection (FIEI)
Full, only external inspection (FOEI)
Drive-by (DRVB)
Automated Valuation Model (AUVM)
Indexed (IDXD)
Desktop (DKTP)
Managing Agent / Estate Agent (MAEA)
Tax Authority (TXAT)
Other (OTHR)</text>
  </threadedComment>
  <threadedComment ref="AI2" dT="2025-01-28T09:24:46.02" personId="{3042EC0F-0F89-4570-B823-F5960199312B}" id="{B8435DB2-BE47-49A0-A6C3-51E838659132}">
    <text>The date of original valuation of the collateral, as provided in RREC17.</text>
  </threadedComment>
  <threadedComment ref="AJ2" dT="2025-01-28T09:25:02.29" personId="{3042EC0F-0F89-4570-B823-F5960199312B}" id="{3017419B-8ADD-4F92-9014-F1D4F29219FE}">
    <text>Guarantor Type:
No Guarantor (NGUA)
Individual - Family Relation (FAML)
Individual - Other (IOTH)
Government (GOVE)
Bank (BANK)
Insurance Product (INSU)
Nationale Hypotheek Garantie Guarantee Scheme (NHGX)
Fonds de Garantie de l'Accession Sociale (FGAS)
Caution (CATN)
Other (OTHR)</text>
  </threadedComment>
  <threadedComment ref="AK2" dT="2025-06-27T09:27:39.87" personId="{3042EC0F-0F89-4570-B823-F5960199312B}" id="{967A9BEF-01CB-4593-8D60-EC24B9E71891}">
    <text>The date that the underlying exposure was transferred to the SSPE. For all underlying exposures in the pool as at the cut-off date in the first report submitted to the securitisation repository, if this information is not available enter the later of: (i) the closing date of the securitisation, and (ii) the origination date of the underlying exposure.</text>
  </threadedComment>
  <threadedComment ref="AL2" dT="2025-06-27T09:27:57.26" personId="{3042EC0F-0F89-4570-B823-F5960199312B}" id="{68E96B37-2B2E-47BE-8E0B-799DA2415F77}">
    <text>Date on which the underlying exposure was repurchased from the pool.</text>
  </threadedComment>
  <threadedComment ref="AM2" dT="2025-06-27T09:28:14.40" personId="{3042EC0F-0F89-4570-B823-F5960199312B}" id="{DEC047F2-B243-44D3-9268-C5885FF740F7}">
    <text>Date on which account redeemed or (for defaulted underlying exposures) the date that the recovery process was completed.</text>
  </threadedComment>
  <threadedComment ref="AS2" dT="2025-06-27T09:28:44.82" personId="{3042EC0F-0F89-4570-B823-F5960199312B}" id="{CA02DA31-08C1-4166-84F4-0E77F4732AE9}">
    <text>The date of maturity of the underlying exposure or expiry of the lease.</text>
  </threadedComment>
  <threadedComment ref="AT2" dT="2025-06-27T09:29:06.47" personId="{3042EC0F-0F89-4570-B823-F5960199312B}" id="{847A2F44-5EE9-45DF-B704-0E9AF8CE062F}">
    <text>Original contractual term (number of months) at the origination date.</text>
  </threadedComment>
  <threadedComment ref="AV2" dT="2025-06-27T09:31:03.43" personId="{3042EC0F-0F89-4570-B823-F5960199312B}" id="{73DB1176-D580-4CBB-ACFE-D73750140603}">
    <text>Original underlying exposure balance (inclusive of fees). 
This is referring to the balance of the underlying exposure at the underlying exposure origination date, not the date of the underlying exposure’s sale to the SSPE or the closing date of the securitisation.
Include the currency in which the amount is denominated, using {CURRENCYCODE_3} format.</text>
  </threadedComment>
  <threadedComment ref="AW2" dT="2025-06-27T09:31:59.82" personId="{3042EC0F-0F89-4570-B823-F5960199312B}" id="{46DCB774-E56D-4DDE-B531-9F5C885C6E60}">
    <text>Amount of underlying exposure outstanding as of the data cut-off date. This includes any amounts that are secured by the mortgage and will be classed as principal in the securitisation. For example, if fees have been added to the underlying exposure balance and are part of the principal in the securitisation these are to be added. It excludes any interest arrears or penalty amounts.
Current balance includes the principal arrears. However, savings amount is to be deducted if a subparticipation exists. (i.e. underlying exposure balance = underlying exposure +/- subparticipation; +/- 0 if no subparticipation).
Include the currency in which the amount is denominated, using {CURRENCYCODE_3} format.</text>
  </threadedComment>
  <threadedComment ref="AZ2" dT="2025-06-27T09:33:11.78" personId="{3042EC0F-0F89-4570-B823-F5960199312B}" id="{5DB3B2A4-9650-4065-9631-0170ED1B1F2D}">
    <text>For underlying exposures with flexible re-draw facilities (including revolving characteristics) or where the maximum underlying exposure amount hasn’t been withdrawn in full – the maximum underlying exposure amount that could potentially be outstanding.
This field is only to be populated for underlying exposures that have flexible or further drawing characteristics. 
This is not intended to capture instances where the obligor may renegotiate an increased underlying exposure balance but rather where there is currently the contractual ability for the obligor to do this and for the lender to provide the additional funding.
Include the currency in which the amount is denominated, using {CURRENCYCODE_3} format.</text>
  </threadedComment>
  <threadedComment ref="BA2" dT="2025-06-27T10:17:53.27" personId="{3042EC0F-0F89-4570-B823-F5960199312B}" id="{3E3EF896-6D99-4F27-9FF2-08906F26563A}">
    <text>Enter the price, relative to par, at which the underlying exposure was purchased by the SSPE. Enter 100 if no discounting was applied.</text>
  </threadedComment>
  <threadedComment ref="BC2" dT="2025-06-27T10:18:38.65" personId="{3042EC0F-0F89-4570-B823-F5960199312B}" id="{83DA23C4-411C-49C7-982E-D351EA4BD825}">
    <text>Frequency of principal payments due, i.e. period between payments:
Monthly (MNTH)
Quarterly (QUTR)
Semi Annual (SEMI)
Annual (YEAR)
Other (OTHR)</text>
  </threadedComment>
  <threadedComment ref="BD2" dT="2025-06-27T10:18:59.16" personId="{3042EC0F-0F89-4570-B823-F5960199312B}" id="{AE1E6CB0-6593-4CB6-B3C5-45DB64E72704}">
    <text>Frequency of interest payments due, i.e. period between payments:
Monthly (MNTH)
Quarterly (QUTR)
Semi Annual (SEMI)
Annual (YEAR)
Other (OTHR)</text>
  </threadedComment>
  <threadedComment ref="BE2" dT="2025-06-27T10:20:10.90" personId="{3042EC0F-0F89-4570-B823-F5960199312B}" id="{FE9BF34F-FAA7-458D-BD33-ADFA0B417ADD}">
    <text>This is the next contractual payment due by the obligor according to the payment frequency of the underlying exposure.
Include the currency in which the amount is denominated, using {CURRENCYCODE_3} format.</text>
  </threadedComment>
  <threadedComment ref="BH2" dT="2025-06-27T07:05:47.41" personId="{3042EC0F-0F89-4570-B823-F5960199312B}" id="{4781F022-C7D3-4715-893D-F9CC9CC193E0}">
    <text xml:space="preserve">Interest rate type:
Floating rate underlying exposure (for life) (FLIF)
Floating rate underlying exposure linked to one index that will revert to another index in the future (FINX)
Fixed rate underlying exposure (for life) (FXRL)
Fixed with future periodic resets (FXPR)
Fixed rate underlying exposure with compulsory future switch to floating (FLCF)
Floating rate underlying exposure with floor (FLFL)
Floating rate underlying exposure with cap (CAPP)
Floating rate underlying exposure with both floor and cap (FLCA)
Discount (DISC)
Switch Optionality (SWIC)
Obligor Swapped (OBLS)
Modular (MODE)
Other (OTHR)
</text>
  </threadedComment>
  <threadedComment ref="BI2" dT="2025-06-27T10:24:23.30" personId="{3042EC0F-0F89-4570-B823-F5960199312B}" id="{47BCAFBF-4C43-48EB-AB4B-BE0F72B4CFDA}">
    <text>Gross rate per annum used to calculate the current period scheduled interest on the securitised underlying exposure. Rates calculated on a period-by-period basis must be annualised.</text>
  </threadedComment>
  <threadedComment ref="BJ2" dT="2025-06-27T10:24:54.06" personId="{3042EC0F-0F89-4570-B823-F5960199312B}" id="{FBAF2341-46DE-49E7-A3B5-2DFD1DBF24A9}">
    <text>The base reference interest index currently applicable (the reference rate off which the interest rate is set):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text>
  </threadedComment>
  <threadedComment ref="BL2" dT="2025-06-27T10:25:57.84" personId="{3042EC0F-0F89-4570-B823-F5960199312B}" id="{6A4E6E86-8813-4507-BB95-686E0B15B9AF}">
    <text>Current interest rate margin of the floating-rate underlying exposure over (or under, in which case input as a negative) the index rate.</text>
  </threadedComment>
  <threadedComment ref="CB2" dT="2025-06-27T10:27:10.01" personId="{3042EC0F-0F89-4570-B823-F5960199312B}" id="{A3CB4E35-3935-40A5-A0C8-92F287B06465}">
    <text>The latest date on which an unscheduled principal payment was received.</text>
  </threadedComment>
  <threadedComment ref="CC2" dT="2025-06-27T10:33:56.00" personId="{3042EC0F-0F89-4570-B823-F5960199312B}" id="{D2BA4CC2-63A6-4EDF-80B3-2091AE75DDC4}">
    <text>Total prepayments collected as at the data cut-off date (prepayments defined as unscheduled principal payment) since the underlying exposure origination date.
Include the currency in which the amount is denominated, using {CURRENCYCODE_3} format.</text>
  </threadedComment>
  <threadedComment ref="CE2" dT="2025-06-27T10:44:51.73" personId="{3042EC0F-0F89-4570-B823-F5960199312B}" id="{8DB9A7B1-5956-4C08-A635-9FF2BAB1451C}">
    <text>Date the underlying exposure was last in arrears.</text>
  </threadedComment>
  <threadedComment ref="CF2" dT="2025-06-27T10:45:37.26" personId="{3042EC0F-0F89-4570-B823-F5960199312B}" id="{6C60497B-FEAE-478B-8E31-0F13A34B14AA}">
    <text>If the underlying exposure is in default as per Article 178 of Regulation (EU) No 575/2013, select the appropriate reason:
In default because the debtor is unlikely to pay, in accordance with Article 178 of Regulation (EU) No 575/2013. (UPXX)
In default because any debt is more than 90/180 days past due, in accordance with Article 178 of Regulation (EU) No 575/2013. (PDXX)
In default both because it is considered that the debtor is unlikely to pay and because any debt is more than 90/180 days past due, in accordance with Article 178 of Regulation (EU) No 575/2013. (UPPD)</text>
  </threadedComment>
  <threadedComment ref="CG2" dT="2025-06-27T10:46:03.66" personId="{3042EC0F-0F89-4570-B823-F5960199312B}" id="{8A5228AB-D5E9-4B20-A6DE-F84ECDF67CF5}">
    <text>Total gross default amount before the application of sale proceeds and recoveries. If not in default, enter 0.
Include the currency in which the amount is denominated, using {CURRENCYCODE_3} format.</text>
  </threadedComment>
  <threadedComment ref="CH2" dT="2025-06-27T10:46:28.58" personId="{3042EC0F-0F89-4570-B823-F5960199312B}" id="{08603006-97D4-4344-8852-F65E28826F13}">
    <text>The date of default.</text>
  </threadedComment>
  <threadedComment ref="CI2" dT="2025-06-27T10:47:06.10" personId="{3042EC0F-0F89-4570-B823-F5960199312B}" id="{94CD89EB-E3DF-4591-B06A-F408794B23FC}">
    <text>The allocated losses to date, net of fees, accrued interest etc. after application of sale proceeds (excluding prepayment charge if subordinate to principal recoveries). Show any gain on sale as a negative number. Should reflect most recent situation as at the data cut-off date, i.e. as recoveries are collected and the work out process progresses.
Include the currency in which the amount is denominated, using {CURRENCYCODE_3} format.</text>
  </threadedComment>
  <threadedComment ref="CJ2" dT="2025-06-27T10:47:50.13" personId="{3042EC0F-0F89-4570-B823-F5960199312B}" id="{107C95CA-454B-46A2-9EB1-2D98A4C29D9D}">
    <text>Total recoveries (regardless of their source) on the (defaulted/charged-off/etc.) debt, net of costs. Include all sources of recoveries here, not just proceeds from the disposal of any collateral. 
Include the currency in which the amount is denominated, using {CURRENCYCODE_3} format.</text>
  </threadedComment>
  <threadedComment ref="CR2" dT="2025-06-27T07:33:50.10" personId="{3042EC0F-0F89-4570-B823-F5960199312B}" id="{441C3F0B-2166-47EA-9438-BECBE672EC25}">
    <text>The geographic region (NUTS3 classification) where the physical collateral is located. Where no NUTS3 classification has been produced by Eurostat (e.g. a non-EU jurisdiction), enter the two-digit country code in {COUNTRYCODE_2} format followed by 'ZZZ'.</text>
  </threadedComment>
  <threadedComment ref="CS2" dT="2025-06-27T07:35:42.73" personId="{3042EC0F-0F89-4570-B823-F5960199312B}" id="{249BF1BF-E3C6-4168-AD5F-0433143BB5ED}">
    <text>Type of property occupancy:
Owner Occupied i.e. owned by a private household with the purpose of providing shelter to its owner (FOWN)
Partially Owner Occupied (A property which is partly rented) (POWN)
Non-Owner Occupied or Buy-To-Let (TLET)
Holiday or Second Home (HOLD)
Other (OTHR)
If the collateral being reported is not property collateral, enter ND5.</text>
  </threadedComment>
  <threadedComment ref="CU2" dT="2025-06-27T07:49:24.52" personId="{3042EC0F-0F89-4570-B823-F5960199312B}" id="{66B395B7-6617-44B5-B397-A22684DA2B8B}">
    <text>Property type:
Residential (House, detached or semi-detached) (RHOS)
Residential (Flat or Apartment) (RFLT)
Residential (Bungalow) (RBGL)
Residential (Terraced House) (RTHS)
Multifamily House (properties with more than four units securing one underlying exposure) (MULF)
Partial Commercial use (property is used as a residence as well as for commercial use where less than 50% of its value derived from commercial use, e.g. doctor’s surgery and house) (PCMM)
Commercial or Business Use (BIZZ)
Land Only (LAND)
Other (OTHR)
If the collateral being reported is not property collateral, enter ND5.</text>
  </threadedComment>
  <threadedComment ref="CX2" dT="2025-06-27T10:53:14.11" personId="{3042EC0F-0F89-4570-B823-F5960199312B}" id="{E79A41B0-D9AC-46B4-A22B-C2D7FA042A2E}">
    <text>Current loan to Value ratio (LTV). For non-first lien loans this is the combined or total LTV. Where the current loan balance is negative, enter 0. 
If the collateral being reported is not property collateral, enter ND5.</text>
  </threadedComment>
  <threadedComment ref="CY2" dT="2025-06-27T10:53:39.27" personId="{3042EC0F-0F89-4570-B823-F5960199312B}" id="{0C4AA884-88E3-4FDD-952B-96DEC1FBBE1E}">
    <text>The most recent valuation of the collateral as assessed by an independent external or internal appraiser. If such assessment is not available, the current value of the collateral can be estimated using a real estate value index sufficiently granular with respect to geographical location and type of collateral; if such real estate value index is also not available, a real estate price index sufficiently granular with respect to geographical location and type of collateral can be used after application of a suitably chosen mark-down to account for the depreciation of the collateral.
If the collateral being reported is not property collateral, enter the most recent valuation of the collateral as assessed by an independent external or internal appraiser or, if not available, by the originator.
If the collateral being reported is a guarantee, enter the amount of underlying exposure guaranteed by this collateral item to the benefit of the originator.
Include the currency in which the amount is denominated, using {CURRENCYCODE_3} format.</text>
  </threadedComment>
  <threadedComment ref="CZ2" dT="2025-06-27T10:53:57.66" personId="{3042EC0F-0F89-4570-B823-F5960199312B}" id="{23AF8CBC-34C6-4B2D-BBC1-816483A4BB60}">
    <text>The date of the most recent valuation, as provided in RREC13.</text>
  </threadedComment>
  <threadedComment ref="DA2" dT="2025-06-27T10:54:18.45" personId="{3042EC0F-0F89-4570-B823-F5960199312B}" id="{27D2A599-AF2F-4FAD-824F-BD8B11DADB12}">
    <text>Originator’s original underwritten loan To Value ratio (LTV). For non-first lien loans this is the combined or total LTV.
If the collateral being reported is not property collateral, enter ND5.</text>
  </threadedComment>
  <threadedComment ref="DB2" dT="2025-08-01T06:44:04.15" personId="{3042EC0F-0F89-4570-B823-F5960199312B}" id="{CE1F1A99-B23B-4EE8-9A2C-D31DE81969A7}">
    <text>The date of sale of the foreclosed collateral.</text>
  </threadedComment>
  <threadedComment ref="DC2" dT="2025-08-01T06:44:33.25" personId="{3042EC0F-0F89-4570-B823-F5960199312B}" id="{B11870F2-A7A4-400A-AEFF-156BDBE41ABA}">
    <text>Price achieved on sale of collateral in case of foreclosure.
Include the currency in which the amount is denominated, using {CURRENCYCODE_3} format.</text>
  </threadedComment>
  <threadedComment ref="DD2" dT="2025-06-27T10:54:50.74" personId="{3042EC0F-0F89-4570-B823-F5960199312B}" id="{F5ABD88D-C077-4E7D-A608-BCC684D9925A}">
    <text>This is the currency in which the valuation amount provided in RREC13 is denominated.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mailto:tebogo@tuhf.co.za" TargetMode="External"/><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5ACA-B79E-423C-BA8D-97642D535A7C}">
  <sheetPr>
    <pageSetUpPr fitToPage="1"/>
  </sheetPr>
  <dimension ref="B1:AN255"/>
  <sheetViews>
    <sheetView tabSelected="1" topLeftCell="K225" zoomScale="80" zoomScaleNormal="80" zoomScaleSheetLayoutView="100" workbookViewId="0">
      <selection activeCell="N239" sqref="N239"/>
    </sheetView>
  </sheetViews>
  <sheetFormatPr defaultColWidth="9.453125" defaultRowHeight="14.5"/>
  <cols>
    <col min="1" max="1" width="9.453125" style="1"/>
    <col min="2" max="2" width="3.453125" style="1" customWidth="1"/>
    <col min="3" max="3" width="39.453125" style="1" customWidth="1"/>
    <col min="4" max="4" width="11.54296875" style="1" bestFit="1" customWidth="1"/>
    <col min="5" max="5" width="17.08984375" style="1" customWidth="1"/>
    <col min="6" max="7" width="17" style="1" customWidth="1"/>
    <col min="8" max="10" width="18.54296875" style="1" customWidth="1"/>
    <col min="11" max="11" width="16.54296875" style="1" customWidth="1"/>
    <col min="12" max="12" width="20" style="1" customWidth="1"/>
    <col min="13" max="13" width="13.1796875" style="1" bestFit="1" customWidth="1"/>
    <col min="14" max="14" width="15.453125" style="1" customWidth="1"/>
    <col min="15" max="15" width="16.08984375" style="1" customWidth="1"/>
    <col min="16" max="16" width="13.1796875" style="1" bestFit="1" customWidth="1"/>
    <col min="17" max="17" width="15.36328125" style="1" customWidth="1"/>
    <col min="18" max="18" width="13.1796875" style="1" bestFit="1" customWidth="1"/>
    <col min="19" max="19" width="13.6328125" style="1" bestFit="1" customWidth="1"/>
    <col min="20" max="20" width="4" style="1" customWidth="1"/>
    <col min="21" max="21" width="9.453125" style="1"/>
    <col min="22" max="22" width="16.08984375" style="1" bestFit="1" customWidth="1"/>
    <col min="23" max="23" width="14.453125" style="1" bestFit="1" customWidth="1"/>
    <col min="24" max="24" width="14.90625" style="1" bestFit="1" customWidth="1"/>
    <col min="25" max="25" width="17.08984375" style="1" bestFit="1" customWidth="1"/>
    <col min="26" max="27" width="9.453125" style="1"/>
    <col min="28" max="28" width="10.90625" style="1" bestFit="1" customWidth="1"/>
    <col min="29" max="29" width="9.453125" style="1"/>
    <col min="30" max="30" width="13.453125" style="1" bestFit="1" customWidth="1"/>
    <col min="31" max="31" width="35.08984375" style="1" bestFit="1" customWidth="1"/>
    <col min="32" max="32" width="46.08984375" style="1" bestFit="1" customWidth="1"/>
    <col min="33" max="38" width="9.453125" style="1"/>
    <col min="39" max="39" width="12.6328125" style="1" bestFit="1" customWidth="1"/>
    <col min="40" max="16384" width="9.453125" style="1"/>
  </cols>
  <sheetData>
    <row r="1" spans="2:20" ht="15" thickBot="1"/>
    <row r="2" spans="2:20" ht="15" thickBot="1">
      <c r="B2" s="2"/>
      <c r="C2" s="3"/>
      <c r="D2" s="3"/>
      <c r="E2" s="3"/>
      <c r="F2" s="3"/>
      <c r="G2" s="3"/>
      <c r="H2" s="3"/>
      <c r="I2" s="3"/>
      <c r="J2" s="3"/>
      <c r="K2" s="3"/>
      <c r="L2" s="3"/>
      <c r="M2" s="3"/>
      <c r="N2" s="3"/>
      <c r="O2" s="3"/>
      <c r="P2" s="3"/>
      <c r="Q2" s="3"/>
      <c r="R2" s="3"/>
      <c r="S2" s="3"/>
      <c r="T2" s="4"/>
    </row>
    <row r="3" spans="2:20" ht="20.25" customHeight="1">
      <c r="B3" s="5"/>
      <c r="C3" s="295" t="s">
        <v>0</v>
      </c>
      <c r="D3" s="296"/>
      <c r="E3" s="296"/>
      <c r="F3" s="296"/>
      <c r="G3" s="296"/>
      <c r="H3" s="296"/>
      <c r="I3" s="296"/>
      <c r="J3" s="296"/>
      <c r="K3" s="296"/>
      <c r="L3" s="296"/>
      <c r="M3" s="296"/>
      <c r="N3" s="296"/>
      <c r="O3" s="296"/>
      <c r="P3" s="296"/>
      <c r="Q3" s="296"/>
      <c r="R3" s="296"/>
      <c r="S3" s="297"/>
      <c r="T3" s="6"/>
    </row>
    <row r="4" spans="2:20" ht="20.25" customHeight="1" thickBot="1">
      <c r="B4" s="5"/>
      <c r="C4" s="298"/>
      <c r="D4" s="299"/>
      <c r="E4" s="299"/>
      <c r="F4" s="299"/>
      <c r="G4" s="299"/>
      <c r="H4" s="299"/>
      <c r="I4" s="299"/>
      <c r="J4" s="299"/>
      <c r="K4" s="299"/>
      <c r="L4" s="299"/>
      <c r="M4" s="299"/>
      <c r="N4" s="299"/>
      <c r="O4" s="299"/>
      <c r="P4" s="299"/>
      <c r="Q4" s="299"/>
      <c r="R4" s="299"/>
      <c r="S4" s="300"/>
      <c r="T4" s="6"/>
    </row>
    <row r="5" spans="2:20" ht="15" thickBot="1">
      <c r="B5" s="5"/>
      <c r="C5" s="7"/>
      <c r="D5" s="7"/>
      <c r="E5" s="7"/>
      <c r="F5" s="7"/>
      <c r="G5" s="7"/>
      <c r="H5" s="7"/>
      <c r="I5" s="7"/>
      <c r="J5" s="7"/>
      <c r="K5" s="7"/>
      <c r="L5" s="7"/>
      <c r="M5" s="7"/>
      <c r="N5" s="7"/>
      <c r="O5" s="7"/>
      <c r="P5" s="7"/>
      <c r="Q5" s="7"/>
      <c r="R5" s="7"/>
      <c r="S5" s="7"/>
      <c r="T5" s="6"/>
    </row>
    <row r="6" spans="2:20" ht="15" thickBot="1">
      <c r="B6" s="5"/>
      <c r="C6" s="301" t="s">
        <v>1</v>
      </c>
      <c r="D6" s="302"/>
      <c r="E6" s="302"/>
      <c r="F6" s="302"/>
      <c r="G6" s="302"/>
      <c r="H6" s="302"/>
      <c r="I6" s="302"/>
      <c r="J6" s="302"/>
      <c r="K6" s="302"/>
      <c r="L6" s="302"/>
      <c r="M6" s="302"/>
      <c r="N6" s="302"/>
      <c r="O6" s="302"/>
      <c r="P6" s="302"/>
      <c r="Q6" s="302"/>
      <c r="R6" s="302"/>
      <c r="S6" s="303"/>
      <c r="T6" s="6"/>
    </row>
    <row r="7" spans="2:20" ht="15" thickBot="1">
      <c r="B7" s="5"/>
      <c r="C7" s="7"/>
      <c r="D7" s="7"/>
      <c r="E7" s="7"/>
      <c r="F7" s="7"/>
      <c r="G7" s="7"/>
      <c r="H7" s="7"/>
      <c r="I7" s="7"/>
      <c r="J7" s="7"/>
      <c r="K7" s="7"/>
      <c r="L7" s="7"/>
      <c r="M7" s="7"/>
      <c r="N7" s="7"/>
      <c r="O7" s="7"/>
      <c r="P7" s="7"/>
      <c r="Q7" s="7"/>
      <c r="R7" s="7"/>
      <c r="S7" s="7"/>
      <c r="T7" s="6"/>
    </row>
    <row r="8" spans="2:20">
      <c r="B8" s="5"/>
      <c r="C8" s="8" t="s">
        <v>2</v>
      </c>
      <c r="D8" s="9"/>
      <c r="E8" s="9"/>
      <c r="F8" s="9"/>
      <c r="G8" s="9"/>
      <c r="H8" s="9"/>
      <c r="I8" s="9"/>
      <c r="J8" s="9"/>
      <c r="K8" s="10"/>
      <c r="L8" s="304">
        <v>46065</v>
      </c>
      <c r="M8" s="304"/>
      <c r="N8" s="304"/>
      <c r="O8" s="304"/>
      <c r="P8" s="304"/>
      <c r="Q8" s="304"/>
      <c r="R8" s="304"/>
      <c r="S8" s="305"/>
      <c r="T8" s="6"/>
    </row>
    <row r="9" spans="2:20">
      <c r="B9" s="5"/>
      <c r="C9" s="11" t="s">
        <v>3</v>
      </c>
      <c r="D9" s="12"/>
      <c r="E9" s="12"/>
      <c r="F9" s="12"/>
      <c r="G9" s="12"/>
      <c r="H9" s="12"/>
      <c r="I9" s="12"/>
      <c r="J9" s="12"/>
      <c r="K9" s="13"/>
      <c r="L9" s="306">
        <v>46053</v>
      </c>
      <c r="M9" s="306"/>
      <c r="N9" s="306"/>
      <c r="O9" s="306"/>
      <c r="P9" s="306"/>
      <c r="Q9" s="306"/>
      <c r="R9" s="306"/>
      <c r="S9" s="307"/>
      <c r="T9" s="6"/>
    </row>
    <row r="10" spans="2:20">
      <c r="B10" s="5"/>
      <c r="C10" s="308" t="s">
        <v>4</v>
      </c>
      <c r="D10" s="309"/>
      <c r="E10" s="310"/>
      <c r="F10" s="15" t="s">
        <v>5</v>
      </c>
      <c r="G10" s="12"/>
      <c r="H10" s="12"/>
      <c r="I10" s="12"/>
      <c r="J10" s="12"/>
      <c r="K10" s="13"/>
      <c r="L10" s="314">
        <v>45961</v>
      </c>
      <c r="M10" s="314"/>
      <c r="N10" s="314"/>
      <c r="O10" s="314"/>
      <c r="P10" s="314"/>
      <c r="Q10" s="314"/>
      <c r="R10" s="314"/>
      <c r="S10" s="315"/>
      <c r="T10" s="6"/>
    </row>
    <row r="11" spans="2:20" ht="15" customHeight="1">
      <c r="B11" s="5"/>
      <c r="C11" s="311"/>
      <c r="D11" s="312"/>
      <c r="E11" s="313"/>
      <c r="F11" s="18" t="s">
        <v>6</v>
      </c>
      <c r="G11" s="12"/>
      <c r="H11" s="12"/>
      <c r="I11" s="12"/>
      <c r="J11" s="12"/>
      <c r="K11" s="13"/>
      <c r="L11" s="306">
        <f>'Servicer Report'!J11</f>
        <v>46053</v>
      </c>
      <c r="M11" s="306"/>
      <c r="N11" s="306"/>
      <c r="O11" s="306"/>
      <c r="P11" s="306"/>
      <c r="Q11" s="306"/>
      <c r="R11" s="306"/>
      <c r="S11" s="307"/>
      <c r="T11" s="6"/>
    </row>
    <row r="12" spans="2:20">
      <c r="B12" s="5"/>
      <c r="C12" s="16" t="s">
        <v>7</v>
      </c>
      <c r="D12" s="19"/>
      <c r="E12" s="20"/>
      <c r="F12" s="21"/>
      <c r="G12" s="12"/>
      <c r="H12" s="12"/>
      <c r="I12" s="12"/>
      <c r="J12" s="12"/>
      <c r="K12" s="13"/>
      <c r="L12" s="330">
        <f>L11-L10</f>
        <v>92</v>
      </c>
      <c r="M12" s="330"/>
      <c r="N12" s="330"/>
      <c r="O12" s="330"/>
      <c r="P12" s="330"/>
      <c r="Q12" s="330"/>
      <c r="R12" s="330"/>
      <c r="S12" s="331"/>
      <c r="T12" s="6"/>
    </row>
    <row r="13" spans="2:20">
      <c r="B13" s="5"/>
      <c r="C13" s="22" t="s">
        <v>8</v>
      </c>
      <c r="D13" s="21"/>
      <c r="E13" s="21"/>
      <c r="F13" s="21"/>
      <c r="G13" s="21"/>
      <c r="H13" s="21"/>
      <c r="I13" s="21"/>
      <c r="J13" s="21"/>
      <c r="K13" s="23"/>
      <c r="L13" s="306">
        <v>46069</v>
      </c>
      <c r="M13" s="306"/>
      <c r="N13" s="306"/>
      <c r="O13" s="306"/>
      <c r="P13" s="306"/>
      <c r="Q13" s="306"/>
      <c r="R13" s="306"/>
      <c r="S13" s="307"/>
      <c r="T13" s="6"/>
    </row>
    <row r="14" spans="2:20">
      <c r="B14" s="5"/>
      <c r="C14" s="308" t="s">
        <v>9</v>
      </c>
      <c r="D14" s="309"/>
      <c r="E14" s="313"/>
      <c r="F14" s="24" t="s">
        <v>10</v>
      </c>
      <c r="G14" s="12"/>
      <c r="H14" s="21"/>
      <c r="I14" s="21"/>
      <c r="J14" s="21"/>
      <c r="K14" s="23"/>
      <c r="L14" s="306">
        <v>45978</v>
      </c>
      <c r="M14" s="306"/>
      <c r="N14" s="306"/>
      <c r="O14" s="306"/>
      <c r="P14" s="306"/>
      <c r="Q14" s="306"/>
      <c r="R14" s="306"/>
      <c r="S14" s="307"/>
      <c r="T14" s="6"/>
    </row>
    <row r="15" spans="2:20" ht="15" customHeight="1">
      <c r="B15" s="5"/>
      <c r="C15" s="311"/>
      <c r="D15" s="312"/>
      <c r="E15" s="332"/>
      <c r="F15" s="15" t="s">
        <v>11</v>
      </c>
      <c r="G15" s="21"/>
      <c r="H15" s="21"/>
      <c r="I15" s="21"/>
      <c r="J15" s="21"/>
      <c r="K15" s="23"/>
      <c r="L15" s="306">
        <f>L13</f>
        <v>46069</v>
      </c>
      <c r="M15" s="306"/>
      <c r="N15" s="306"/>
      <c r="O15" s="306"/>
      <c r="P15" s="306"/>
      <c r="Q15" s="306"/>
      <c r="R15" s="306"/>
      <c r="S15" s="307"/>
      <c r="T15" s="6"/>
    </row>
    <row r="16" spans="2:20">
      <c r="B16" s="5"/>
      <c r="C16" s="16" t="s">
        <v>12</v>
      </c>
      <c r="D16" s="17"/>
      <c r="E16" s="17"/>
      <c r="F16" s="21"/>
      <c r="G16" s="21"/>
      <c r="H16" s="21"/>
      <c r="I16" s="21"/>
      <c r="J16" s="21"/>
      <c r="K16" s="23"/>
      <c r="L16" s="333">
        <f>L15-L14</f>
        <v>91</v>
      </c>
      <c r="M16" s="333"/>
      <c r="N16" s="333"/>
      <c r="O16" s="333"/>
      <c r="P16" s="333"/>
      <c r="Q16" s="333"/>
      <c r="R16" s="333"/>
      <c r="S16" s="334"/>
      <c r="T16" s="6"/>
    </row>
    <row r="17" spans="2:20">
      <c r="B17" s="5"/>
      <c r="C17" s="25" t="s">
        <v>13</v>
      </c>
      <c r="D17" s="20"/>
      <c r="E17" s="20"/>
      <c r="F17" s="21"/>
      <c r="G17" s="21"/>
      <c r="H17" s="21"/>
      <c r="I17" s="21"/>
      <c r="J17" s="21"/>
      <c r="K17" s="23"/>
      <c r="L17" s="316">
        <v>1858266699</v>
      </c>
      <c r="M17" s="316"/>
      <c r="N17" s="316"/>
      <c r="O17" s="316"/>
      <c r="P17" s="316"/>
      <c r="Q17" s="316"/>
      <c r="R17" s="316"/>
      <c r="S17" s="317"/>
      <c r="T17" s="6"/>
    </row>
    <row r="18" spans="2:20">
      <c r="B18" s="5"/>
      <c r="C18" s="25" t="s">
        <v>14</v>
      </c>
      <c r="D18" s="20"/>
      <c r="E18" s="20"/>
      <c r="F18" s="21"/>
      <c r="G18" s="21"/>
      <c r="H18" s="21"/>
      <c r="I18" s="21"/>
      <c r="J18" s="21"/>
      <c r="K18" s="23"/>
      <c r="L18" s="318">
        <f>SUM(E36:S36)</f>
        <v>1824410183</v>
      </c>
      <c r="M18" s="318"/>
      <c r="N18" s="318"/>
      <c r="O18" s="318"/>
      <c r="P18" s="318"/>
      <c r="Q18" s="318"/>
      <c r="R18" s="318"/>
      <c r="S18" s="319"/>
      <c r="T18" s="6"/>
    </row>
    <row r="19" spans="2:20">
      <c r="B19" s="5"/>
      <c r="C19" s="16" t="s">
        <v>15</v>
      </c>
      <c r="D19" s="17"/>
      <c r="E19" s="17"/>
      <c r="F19" s="12"/>
      <c r="G19" s="12"/>
      <c r="H19" s="12"/>
      <c r="I19" s="12"/>
      <c r="J19" s="12"/>
      <c r="K19" s="13"/>
      <c r="L19" s="320">
        <f>SUM(E41:S41)</f>
        <v>1750955719</v>
      </c>
      <c r="M19" s="320"/>
      <c r="N19" s="320"/>
      <c r="O19" s="320"/>
      <c r="P19" s="320"/>
      <c r="Q19" s="320"/>
      <c r="R19" s="320"/>
      <c r="S19" s="321"/>
      <c r="T19" s="6"/>
    </row>
    <row r="20" spans="2:20" ht="15" thickBot="1">
      <c r="B20" s="5"/>
      <c r="C20" s="26" t="s">
        <v>16</v>
      </c>
      <c r="D20" s="27"/>
      <c r="E20" s="27"/>
      <c r="F20" s="27"/>
      <c r="G20" s="27"/>
      <c r="H20" s="27"/>
      <c r="I20" s="27"/>
      <c r="J20" s="27"/>
      <c r="K20" s="27"/>
      <c r="L20" s="322" t="str">
        <f>'Servicer Report'!J19</f>
        <v>TUHF Service Pty Ltd</v>
      </c>
      <c r="M20" s="322"/>
      <c r="N20" s="322"/>
      <c r="O20" s="322"/>
      <c r="P20" s="322"/>
      <c r="Q20" s="322"/>
      <c r="R20" s="322"/>
      <c r="S20" s="323"/>
      <c r="T20" s="6"/>
    </row>
    <row r="21" spans="2:20" ht="15" thickBot="1">
      <c r="B21" s="5"/>
      <c r="C21" s="7"/>
      <c r="D21" s="7"/>
      <c r="E21" s="7"/>
      <c r="F21" s="7"/>
      <c r="G21" s="7"/>
      <c r="H21" s="7"/>
      <c r="I21" s="7"/>
      <c r="J21" s="7"/>
      <c r="K21" s="7"/>
      <c r="L21" s="7"/>
      <c r="M21" s="7"/>
      <c r="N21" s="7"/>
      <c r="O21" s="7"/>
      <c r="P21" s="7"/>
      <c r="Q21" s="7"/>
      <c r="R21" s="7"/>
      <c r="S21" s="7"/>
      <c r="T21" s="6"/>
    </row>
    <row r="22" spans="2:20">
      <c r="B22" s="5"/>
      <c r="C22" s="324" t="s">
        <v>17</v>
      </c>
      <c r="D22" s="325"/>
      <c r="E22" s="325"/>
      <c r="F22" s="325"/>
      <c r="G22" s="325"/>
      <c r="H22" s="325"/>
      <c r="I22" s="325"/>
      <c r="J22" s="325"/>
      <c r="K22" s="325"/>
      <c r="L22" s="325"/>
      <c r="M22" s="325"/>
      <c r="N22" s="325"/>
      <c r="O22" s="325"/>
      <c r="P22" s="325"/>
      <c r="Q22" s="325"/>
      <c r="R22" s="325"/>
      <c r="S22" s="326"/>
      <c r="T22" s="6"/>
    </row>
    <row r="23" spans="2:20">
      <c r="B23" s="5"/>
      <c r="C23" s="22" t="s">
        <v>18</v>
      </c>
      <c r="D23" s="28"/>
      <c r="E23" s="29" t="s">
        <v>19</v>
      </c>
      <c r="F23" s="29" t="s">
        <v>20</v>
      </c>
      <c r="G23" s="29" t="s">
        <v>21</v>
      </c>
      <c r="H23" s="29" t="s">
        <v>22</v>
      </c>
      <c r="I23" s="29" t="s">
        <v>23</v>
      </c>
      <c r="J23" s="29" t="s">
        <v>24</v>
      </c>
      <c r="K23" s="29" t="s">
        <v>25</v>
      </c>
      <c r="L23" s="29" t="s">
        <v>25</v>
      </c>
      <c r="M23" s="29" t="s">
        <v>25</v>
      </c>
      <c r="N23" s="29" t="s">
        <v>26</v>
      </c>
      <c r="O23" s="29" t="s">
        <v>26</v>
      </c>
      <c r="P23" s="29" t="s">
        <v>26</v>
      </c>
      <c r="Q23" s="15" t="s">
        <v>27</v>
      </c>
      <c r="R23" s="15" t="s">
        <v>27</v>
      </c>
      <c r="S23" s="30" t="s">
        <v>27</v>
      </c>
      <c r="T23" s="6"/>
    </row>
    <row r="24" spans="2:20">
      <c r="B24" s="5"/>
      <c r="C24" s="31" t="s">
        <v>28</v>
      </c>
      <c r="D24" s="32"/>
      <c r="E24" s="33" t="s">
        <v>29</v>
      </c>
      <c r="F24" s="33" t="s">
        <v>30</v>
      </c>
      <c r="G24" s="33" t="s">
        <v>31</v>
      </c>
      <c r="H24" s="33" t="s">
        <v>32</v>
      </c>
      <c r="I24" s="33" t="s">
        <v>33</v>
      </c>
      <c r="J24" s="33" t="s">
        <v>34</v>
      </c>
      <c r="K24" s="33" t="s">
        <v>35</v>
      </c>
      <c r="L24" s="33" t="s">
        <v>36</v>
      </c>
      <c r="M24" s="33" t="s">
        <v>37</v>
      </c>
      <c r="N24" s="33" t="s">
        <v>38</v>
      </c>
      <c r="O24" s="33" t="s">
        <v>39</v>
      </c>
      <c r="P24" s="33" t="s">
        <v>40</v>
      </c>
      <c r="Q24" s="34" t="s">
        <v>41</v>
      </c>
      <c r="R24" s="34" t="s">
        <v>42</v>
      </c>
      <c r="S24" s="35" t="s">
        <v>43</v>
      </c>
      <c r="T24" s="6"/>
    </row>
    <row r="25" spans="2:20">
      <c r="B25" s="5"/>
      <c r="C25" s="22" t="s">
        <v>44</v>
      </c>
      <c r="D25" s="28"/>
      <c r="E25" s="33" t="s">
        <v>45</v>
      </c>
      <c r="F25" s="33" t="s">
        <v>46</v>
      </c>
      <c r="G25" s="33" t="s">
        <v>47</v>
      </c>
      <c r="H25" s="33" t="s">
        <v>48</v>
      </c>
      <c r="I25" s="33" t="s">
        <v>49</v>
      </c>
      <c r="J25" s="33" t="s">
        <v>47</v>
      </c>
      <c r="K25" s="33" t="s">
        <v>50</v>
      </c>
      <c r="L25" s="33" t="s">
        <v>51</v>
      </c>
      <c r="M25" s="33" t="s">
        <v>52</v>
      </c>
      <c r="N25" s="33" t="s">
        <v>53</v>
      </c>
      <c r="O25" s="33" t="s">
        <v>54</v>
      </c>
      <c r="P25" s="33" t="s">
        <v>55</v>
      </c>
      <c r="Q25" s="34" t="s">
        <v>56</v>
      </c>
      <c r="R25" s="34" t="s">
        <v>57</v>
      </c>
      <c r="S25" s="35" t="s">
        <v>58</v>
      </c>
      <c r="T25" s="6"/>
    </row>
    <row r="26" spans="2:20">
      <c r="B26" s="5"/>
      <c r="C26" s="22" t="s">
        <v>59</v>
      </c>
      <c r="D26" s="36"/>
      <c r="E26" s="33" t="s">
        <v>60</v>
      </c>
      <c r="F26" s="33" t="s">
        <v>60</v>
      </c>
      <c r="G26" s="33" t="s">
        <v>60</v>
      </c>
      <c r="H26" s="33" t="s">
        <v>60</v>
      </c>
      <c r="I26" s="33" t="s">
        <v>60</v>
      </c>
      <c r="J26" s="33" t="s">
        <v>60</v>
      </c>
      <c r="K26" s="33" t="s">
        <v>60</v>
      </c>
      <c r="L26" s="33" t="s">
        <v>60</v>
      </c>
      <c r="M26" s="33" t="s">
        <v>60</v>
      </c>
      <c r="N26" s="33" t="s">
        <v>60</v>
      </c>
      <c r="O26" s="33" t="s">
        <v>60</v>
      </c>
      <c r="P26" s="33" t="s">
        <v>60</v>
      </c>
      <c r="Q26" s="34" t="s">
        <v>60</v>
      </c>
      <c r="R26" s="34" t="s">
        <v>60</v>
      </c>
      <c r="S26" s="35" t="s">
        <v>60</v>
      </c>
      <c r="T26" s="6"/>
    </row>
    <row r="27" spans="2:20">
      <c r="B27" s="5"/>
      <c r="C27" s="31" t="s">
        <v>61</v>
      </c>
      <c r="D27" s="32"/>
      <c r="E27" s="37">
        <v>1.6500000000000001E-2</v>
      </c>
      <c r="F27" s="37">
        <v>1.6500000000000001E-2</v>
      </c>
      <c r="G27" s="37">
        <v>1.55E-2</v>
      </c>
      <c r="H27" s="38">
        <v>2.1999999999999999E-2</v>
      </c>
      <c r="I27" s="38">
        <v>2.1999999999999999E-2</v>
      </c>
      <c r="J27" s="38">
        <v>2.1000000000000001E-2</v>
      </c>
      <c r="K27" s="38">
        <v>2.75E-2</v>
      </c>
      <c r="L27" s="38">
        <v>2.75E-2</v>
      </c>
      <c r="M27" s="38">
        <v>2.7E-2</v>
      </c>
      <c r="N27" s="38">
        <v>3.7999999999999999E-2</v>
      </c>
      <c r="O27" s="38">
        <v>3.7999999999999999E-2</v>
      </c>
      <c r="P27" s="38">
        <v>3.7999999999999999E-2</v>
      </c>
      <c r="Q27" s="39">
        <v>0.05</v>
      </c>
      <c r="R27" s="39">
        <v>0.05</v>
      </c>
      <c r="S27" s="40">
        <v>0.05</v>
      </c>
      <c r="T27" s="6"/>
    </row>
    <row r="28" spans="2:20">
      <c r="B28" s="5"/>
      <c r="C28" s="22" t="s">
        <v>62</v>
      </c>
      <c r="D28" s="28"/>
      <c r="E28" s="37">
        <v>2.1499999999999998E-2</v>
      </c>
      <c r="F28" s="37">
        <v>2.1499999999999998E-2</v>
      </c>
      <c r="G28" s="37">
        <v>2.1499999999999998E-2</v>
      </c>
      <c r="H28" s="38">
        <v>2.86E-2</v>
      </c>
      <c r="I28" s="38">
        <v>2.86E-2</v>
      </c>
      <c r="J28" s="38">
        <v>2.86E-2</v>
      </c>
      <c r="K28" s="38">
        <v>3.5799999999999998E-2</v>
      </c>
      <c r="L28" s="38">
        <v>3.5799999999999998E-2</v>
      </c>
      <c r="M28" s="38">
        <v>3.5799999999999998E-2</v>
      </c>
      <c r="N28" s="38">
        <v>4.9399999999999999E-2</v>
      </c>
      <c r="O28" s="38">
        <v>4.9399999999999999E-2</v>
      </c>
      <c r="P28" s="38">
        <v>4.9399999999999999E-2</v>
      </c>
      <c r="Q28" s="41">
        <v>6.5000000000000002E-2</v>
      </c>
      <c r="R28" s="41">
        <v>6.5000000000000002E-2</v>
      </c>
      <c r="S28" s="42">
        <v>6.5000000000000002E-2</v>
      </c>
      <c r="T28" s="6"/>
    </row>
    <row r="29" spans="2:20">
      <c r="B29" s="5"/>
      <c r="C29" s="22" t="s">
        <v>63</v>
      </c>
      <c r="D29" s="32"/>
      <c r="E29" s="43">
        <f>'Servicer Report'!J16</f>
        <v>6.8919999999999995E-2</v>
      </c>
      <c r="F29" s="43">
        <f t="shared" ref="F29:S29" si="0">$E$29</f>
        <v>6.8919999999999995E-2</v>
      </c>
      <c r="G29" s="43">
        <f>$E$29</f>
        <v>6.8919999999999995E-2</v>
      </c>
      <c r="H29" s="43">
        <f t="shared" si="0"/>
        <v>6.8919999999999995E-2</v>
      </c>
      <c r="I29" s="43">
        <f t="shared" si="0"/>
        <v>6.8919999999999995E-2</v>
      </c>
      <c r="J29" s="43">
        <f t="shared" si="0"/>
        <v>6.8919999999999995E-2</v>
      </c>
      <c r="K29" s="43">
        <f t="shared" si="0"/>
        <v>6.8919999999999995E-2</v>
      </c>
      <c r="L29" s="43">
        <f t="shared" si="0"/>
        <v>6.8919999999999995E-2</v>
      </c>
      <c r="M29" s="43">
        <f t="shared" si="0"/>
        <v>6.8919999999999995E-2</v>
      </c>
      <c r="N29" s="43">
        <f t="shared" si="0"/>
        <v>6.8919999999999995E-2</v>
      </c>
      <c r="O29" s="43">
        <f t="shared" si="0"/>
        <v>6.8919999999999995E-2</v>
      </c>
      <c r="P29" s="43">
        <f t="shared" si="0"/>
        <v>6.8919999999999995E-2</v>
      </c>
      <c r="Q29" s="43">
        <f t="shared" si="0"/>
        <v>6.8919999999999995E-2</v>
      </c>
      <c r="R29" s="43">
        <f>$E$29</f>
        <v>6.8919999999999995E-2</v>
      </c>
      <c r="S29" s="43">
        <f t="shared" si="0"/>
        <v>6.8919999999999995E-2</v>
      </c>
      <c r="T29" s="6"/>
    </row>
    <row r="30" spans="2:20">
      <c r="B30" s="5"/>
      <c r="C30" s="22" t="s">
        <v>64</v>
      </c>
      <c r="D30" s="28"/>
      <c r="E30" s="37">
        <f>E27+E29</f>
        <v>8.5419999999999996E-2</v>
      </c>
      <c r="F30" s="37">
        <f>F27+F29</f>
        <v>8.5419999999999996E-2</v>
      </c>
      <c r="G30" s="37">
        <f>G27+G29</f>
        <v>8.4419999999999995E-2</v>
      </c>
      <c r="H30" s="44">
        <f t="shared" ref="H30" si="1">H27+H29</f>
        <v>9.0920000000000001E-2</v>
      </c>
      <c r="I30" s="37">
        <f>I27+I29</f>
        <v>9.0920000000000001E-2</v>
      </c>
      <c r="J30" s="37">
        <f>J27+J29</f>
        <v>8.992E-2</v>
      </c>
      <c r="K30" s="44">
        <f t="shared" ref="K30" si="2">K27+K29</f>
        <v>9.6419999999999992E-2</v>
      </c>
      <c r="L30" s="37">
        <f>L27+L29</f>
        <v>9.6419999999999992E-2</v>
      </c>
      <c r="M30" s="37">
        <f>M27+M29</f>
        <v>9.5919999999999991E-2</v>
      </c>
      <c r="N30" s="44">
        <f t="shared" ref="N30" si="3">N27+N29</f>
        <v>0.10691999999999999</v>
      </c>
      <c r="O30" s="37">
        <f>O27+O29</f>
        <v>0.10691999999999999</v>
      </c>
      <c r="P30" s="37">
        <f>P27+P29</f>
        <v>0.10691999999999999</v>
      </c>
      <c r="Q30" s="45">
        <f>Q27+Q29</f>
        <v>0.11892</v>
      </c>
      <c r="R30" s="46">
        <f>R27+R29</f>
        <v>0.11892</v>
      </c>
      <c r="S30" s="47">
        <f>S27+S29</f>
        <v>0.11892</v>
      </c>
      <c r="T30" s="6"/>
    </row>
    <row r="31" spans="2:20">
      <c r="B31" s="5"/>
      <c r="C31" s="31" t="s">
        <v>65</v>
      </c>
      <c r="D31" s="32"/>
      <c r="E31" s="48">
        <v>181000000</v>
      </c>
      <c r="F31" s="49">
        <v>140000000</v>
      </c>
      <c r="G31" s="49">
        <v>150000000</v>
      </c>
      <c r="H31" s="48">
        <v>193000000</v>
      </c>
      <c r="I31" s="49">
        <v>279000000</v>
      </c>
      <c r="J31" s="49">
        <v>250000000</v>
      </c>
      <c r="K31" s="48">
        <v>80000000</v>
      </c>
      <c r="L31" s="49">
        <v>159000000</v>
      </c>
      <c r="M31" s="49">
        <v>109000000</v>
      </c>
      <c r="N31" s="48">
        <v>63000000</v>
      </c>
      <c r="O31" s="49">
        <v>84000000</v>
      </c>
      <c r="P31" s="49">
        <v>60000000</v>
      </c>
      <c r="Q31" s="50">
        <v>56000000</v>
      </c>
      <c r="R31" s="50">
        <v>50000000</v>
      </c>
      <c r="S31" s="51">
        <v>31000000</v>
      </c>
      <c r="T31" s="52"/>
    </row>
    <row r="32" spans="2:20">
      <c r="B32" s="5"/>
      <c r="C32" s="53" t="s">
        <v>66</v>
      </c>
      <c r="D32" s="36"/>
      <c r="E32" s="54">
        <f t="shared" ref="E32:M32" si="4">E31/SUM($E$31:$S$31)</f>
        <v>9.6021220159151197E-2</v>
      </c>
      <c r="F32" s="54">
        <f t="shared" si="4"/>
        <v>7.4270557029177717E-2</v>
      </c>
      <c r="G32" s="54">
        <f t="shared" si="4"/>
        <v>7.9575596816976124E-2</v>
      </c>
      <c r="H32" s="54">
        <f t="shared" si="4"/>
        <v>0.10238726790450928</v>
      </c>
      <c r="I32" s="54">
        <f t="shared" si="4"/>
        <v>0.14801061007957558</v>
      </c>
      <c r="J32" s="54">
        <f t="shared" si="4"/>
        <v>0.13262599469496023</v>
      </c>
      <c r="K32" s="54">
        <f t="shared" si="4"/>
        <v>4.2440318302387266E-2</v>
      </c>
      <c r="L32" s="54">
        <f t="shared" si="4"/>
        <v>8.4350132625994695E-2</v>
      </c>
      <c r="M32" s="54">
        <f t="shared" si="4"/>
        <v>5.7824933687002651E-2</v>
      </c>
      <c r="N32" s="54">
        <f>N31/SUM($E$31:$S$31)</f>
        <v>3.3421750663129975E-2</v>
      </c>
      <c r="O32" s="54">
        <f>O31/SUM($E$31:$S$31)</f>
        <v>4.4562334217506633E-2</v>
      </c>
      <c r="P32" s="54">
        <f>P31/SUM($E$31:$S$31)</f>
        <v>3.1830238726790451E-2</v>
      </c>
      <c r="Q32" s="39">
        <f>Q31/SUM($E$31:$R$31)</f>
        <v>3.0204962243797196E-2</v>
      </c>
      <c r="R32" s="39">
        <f t="shared" ref="R32" si="5">R31/SUM($E$31:$R$31)</f>
        <v>2.696871628910464E-2</v>
      </c>
      <c r="S32" s="40">
        <f>S31/SUM($E$31:$R$31)</f>
        <v>1.6720604099244876E-2</v>
      </c>
      <c r="T32" s="52"/>
    </row>
    <row r="33" spans="2:22">
      <c r="B33" s="5"/>
      <c r="C33" s="53" t="s">
        <v>67</v>
      </c>
      <c r="D33" s="36"/>
      <c r="E33" s="55">
        <v>0.22503682357927862</v>
      </c>
      <c r="F33" s="55">
        <v>0.22503682357927862</v>
      </c>
      <c r="G33" s="55">
        <v>0.22503682357927862</v>
      </c>
      <c r="H33" s="56">
        <v>0.36571858073080366</v>
      </c>
      <c r="I33" s="56">
        <v>0.36571858073080366</v>
      </c>
      <c r="J33" s="56">
        <v>0.36571858073080366</v>
      </c>
      <c r="K33" s="56">
        <v>0.17627432977052587</v>
      </c>
      <c r="L33" s="56">
        <v>0.17627432977052587</v>
      </c>
      <c r="M33" s="56">
        <v>0.17627432977052587</v>
      </c>
      <c r="N33" s="55">
        <v>0.10485283408764039</v>
      </c>
      <c r="O33" s="55">
        <v>0.10485283408764039</v>
      </c>
      <c r="P33" s="55">
        <v>0.10485283408764039</v>
      </c>
      <c r="Q33" s="39">
        <v>6.9395353961385187E-2</v>
      </c>
      <c r="R33" s="39">
        <v>6.9395353961385187E-2</v>
      </c>
      <c r="S33" s="40">
        <v>6.9395353961385187E-2</v>
      </c>
      <c r="T33" s="52"/>
    </row>
    <row r="34" spans="2:22">
      <c r="B34" s="5"/>
      <c r="C34" s="53" t="s">
        <v>68</v>
      </c>
      <c r="D34" s="36"/>
      <c r="E34" s="55">
        <f>1-E33</f>
        <v>0.77496317642072143</v>
      </c>
      <c r="F34" s="56">
        <f>1-F33</f>
        <v>0.77496317642072143</v>
      </c>
      <c r="G34" s="56">
        <f>1-G33</f>
        <v>0.77496317642072143</v>
      </c>
      <c r="H34" s="55">
        <f>1-SUM(E33,H33)</f>
        <v>0.40924459568991778</v>
      </c>
      <c r="I34" s="55">
        <f>1-SUM(F33,I33)</f>
        <v>0.40924459568991778</v>
      </c>
      <c r="J34" s="55">
        <f>1-SUM(G33,J33)</f>
        <v>0.40924459568991778</v>
      </c>
      <c r="K34" s="55">
        <f>1-SUM(E33,H33,K33)</f>
        <v>0.23297026591939196</v>
      </c>
      <c r="L34" s="55">
        <f>1-SUM(F33,I33,L33)</f>
        <v>0.23297026591939196</v>
      </c>
      <c r="M34" s="55">
        <f>1-SUM(G33,J33,M33)</f>
        <v>0.23297026591939196</v>
      </c>
      <c r="N34" s="55">
        <f>1-SUM(E33,H33,K33,N33)</f>
        <v>0.12811743183175162</v>
      </c>
      <c r="O34" s="55">
        <f>1-SUM(F33,I33,L33,O33)</f>
        <v>0.12811743183175162</v>
      </c>
      <c r="P34" s="55">
        <f>1-SUM(G33,J33,M33,P33)</f>
        <v>0.12811743183175162</v>
      </c>
      <c r="Q34" s="39">
        <f>1-SUM(F33,I33,L33,O33,Q33)</f>
        <v>5.8722077870366429E-2</v>
      </c>
      <c r="R34" s="39">
        <f>1-SUM(I33,L33,O33,F33,R33)</f>
        <v>5.8722077870366318E-2</v>
      </c>
      <c r="S34" s="40">
        <f>1-SUM(G33,J33,M33,P33,S33)</f>
        <v>5.8722077870366429E-2</v>
      </c>
      <c r="T34" s="52"/>
    </row>
    <row r="35" spans="2:22">
      <c r="B35" s="5"/>
      <c r="C35" s="57" t="s">
        <v>69</v>
      </c>
      <c r="D35" s="32"/>
      <c r="E35" s="54">
        <v>0.77496317642072143</v>
      </c>
      <c r="F35" s="56">
        <v>0.77496317642072143</v>
      </c>
      <c r="G35" s="56">
        <v>0.77496317642072143</v>
      </c>
      <c r="H35" s="55">
        <v>0.40924459568991778</v>
      </c>
      <c r="I35" s="55">
        <v>0.40924459568991778</v>
      </c>
      <c r="J35" s="55">
        <v>0.40924459568991778</v>
      </c>
      <c r="K35" s="55">
        <v>0.23297026591939196</v>
      </c>
      <c r="L35" s="55">
        <v>0.23297026591939196</v>
      </c>
      <c r="M35" s="55">
        <v>0.23297026591939196</v>
      </c>
      <c r="N35" s="55">
        <v>0.12811743183175162</v>
      </c>
      <c r="O35" s="55">
        <v>0.12811743183175162</v>
      </c>
      <c r="P35" s="55">
        <v>0.12811743183175162</v>
      </c>
      <c r="Q35" s="39">
        <v>5.8722077870366429E-2</v>
      </c>
      <c r="R35" s="39">
        <v>5.8722077870366429E-2</v>
      </c>
      <c r="S35" s="40">
        <v>5.8722077870366429E-2</v>
      </c>
      <c r="T35" s="52"/>
    </row>
    <row r="36" spans="2:22">
      <c r="B36" s="5"/>
      <c r="C36" s="22" t="s">
        <v>70</v>
      </c>
      <c r="D36" s="28"/>
      <c r="E36" s="48">
        <v>152148418.42835781</v>
      </c>
      <c r="F36" s="49">
        <v>119692910.34833702</v>
      </c>
      <c r="G36" s="49">
        <v>138568854.22330517</v>
      </c>
      <c r="H36" s="48">
        <v>193000000</v>
      </c>
      <c r="I36" s="49">
        <v>279000000</v>
      </c>
      <c r="J36" s="49">
        <v>250000000</v>
      </c>
      <c r="K36" s="49">
        <v>80000000</v>
      </c>
      <c r="L36" s="49">
        <v>159000000</v>
      </c>
      <c r="M36" s="49">
        <v>109000000</v>
      </c>
      <c r="N36" s="50">
        <v>63000000</v>
      </c>
      <c r="O36" s="50">
        <v>84000000</v>
      </c>
      <c r="P36" s="49">
        <v>60000000</v>
      </c>
      <c r="Q36" s="50">
        <v>56000000</v>
      </c>
      <c r="R36" s="50">
        <v>50000000</v>
      </c>
      <c r="S36" s="51">
        <v>31000000</v>
      </c>
      <c r="T36" s="52"/>
    </row>
    <row r="37" spans="2:22">
      <c r="B37" s="5"/>
      <c r="C37" s="22" t="s">
        <v>71</v>
      </c>
      <c r="D37" s="32"/>
      <c r="E37" s="48">
        <f>E36*E30/365*$L$16</f>
        <v>3240227.750947067</v>
      </c>
      <c r="F37" s="48">
        <f>F36*F30/365*$L$16</f>
        <v>2549039.2454189053</v>
      </c>
      <c r="G37" s="48">
        <f t="shared" ref="G37:S37" si="6">G36*G30/365*$L$16</f>
        <v>2916483.351483176</v>
      </c>
      <c r="H37" s="48">
        <f t="shared" si="6"/>
        <v>4374871.1232876712</v>
      </c>
      <c r="I37" s="48">
        <f t="shared" si="6"/>
        <v>6324295.5616438361</v>
      </c>
      <c r="J37" s="48">
        <f t="shared" si="6"/>
        <v>5604602.7397260275</v>
      </c>
      <c r="K37" s="48">
        <f t="shared" si="6"/>
        <v>1923116.7123287669</v>
      </c>
      <c r="L37" s="48">
        <f t="shared" si="6"/>
        <v>3822194.4657534244</v>
      </c>
      <c r="M37" s="48">
        <f t="shared" si="6"/>
        <v>2606658.8493150682</v>
      </c>
      <c r="N37" s="48">
        <f t="shared" si="6"/>
        <v>1679376.3287671229</v>
      </c>
      <c r="O37" s="48">
        <f t="shared" si="6"/>
        <v>2239168.4383561639</v>
      </c>
      <c r="P37" s="48">
        <f t="shared" si="6"/>
        <v>1599406.0273972601</v>
      </c>
      <c r="Q37" s="50">
        <f t="shared" si="6"/>
        <v>1660318.6849315069</v>
      </c>
      <c r="R37" s="50">
        <f t="shared" si="6"/>
        <v>1482427.397260274</v>
      </c>
      <c r="S37" s="51">
        <f t="shared" si="6"/>
        <v>919104.98630136973</v>
      </c>
      <c r="T37" s="52"/>
      <c r="V37" s="58"/>
    </row>
    <row r="38" spans="2:22">
      <c r="B38" s="5"/>
      <c r="C38" s="22" t="s">
        <v>72</v>
      </c>
      <c r="D38" s="28"/>
      <c r="E38" s="48">
        <f t="shared" ref="E38:P38" si="7">E37</f>
        <v>3240227.750947067</v>
      </c>
      <c r="F38" s="48">
        <f t="shared" si="7"/>
        <v>2549039.2454189053</v>
      </c>
      <c r="G38" s="48">
        <f t="shared" si="7"/>
        <v>2916483.351483176</v>
      </c>
      <c r="H38" s="48">
        <f t="shared" si="7"/>
        <v>4374871.1232876712</v>
      </c>
      <c r="I38" s="48">
        <f t="shared" si="7"/>
        <v>6324295.5616438361</v>
      </c>
      <c r="J38" s="48">
        <f t="shared" si="7"/>
        <v>5604602.7397260275</v>
      </c>
      <c r="K38" s="48">
        <f t="shared" si="7"/>
        <v>1923116.7123287669</v>
      </c>
      <c r="L38" s="48">
        <f t="shared" si="7"/>
        <v>3822194.4657534244</v>
      </c>
      <c r="M38" s="48">
        <f t="shared" si="7"/>
        <v>2606658.8493150682</v>
      </c>
      <c r="N38" s="48">
        <f t="shared" si="7"/>
        <v>1679376.3287671229</v>
      </c>
      <c r="O38" s="48">
        <f t="shared" si="7"/>
        <v>2239168.4383561639</v>
      </c>
      <c r="P38" s="48">
        <f t="shared" si="7"/>
        <v>1599406.0273972601</v>
      </c>
      <c r="Q38" s="50">
        <f>Q37</f>
        <v>1660318.6849315069</v>
      </c>
      <c r="R38" s="50">
        <f t="shared" ref="R38" si="8">R37</f>
        <v>1482427.397260274</v>
      </c>
      <c r="S38" s="51">
        <f>S37</f>
        <v>919104.98630136973</v>
      </c>
      <c r="T38" s="52"/>
      <c r="V38" s="58"/>
    </row>
    <row r="39" spans="2:22">
      <c r="B39" s="5"/>
      <c r="C39" s="22" t="s">
        <v>73</v>
      </c>
      <c r="D39" s="36"/>
      <c r="E39" s="48">
        <f t="shared" ref="E39:H39" si="9">E37-E38</f>
        <v>0</v>
      </c>
      <c r="F39" s="48">
        <f t="shared" si="9"/>
        <v>0</v>
      </c>
      <c r="G39" s="48">
        <f t="shared" si="9"/>
        <v>0</v>
      </c>
      <c r="H39" s="48">
        <f t="shared" si="9"/>
        <v>0</v>
      </c>
      <c r="I39" s="49"/>
      <c r="J39" s="49"/>
      <c r="K39" s="48">
        <f t="shared" ref="K39" si="10">K37-K38</f>
        <v>0</v>
      </c>
      <c r="L39" s="49"/>
      <c r="M39" s="49"/>
      <c r="N39" s="48">
        <f t="shared" ref="N39" si="11">N37-N38</f>
        <v>0</v>
      </c>
      <c r="O39" s="49"/>
      <c r="P39" s="49"/>
      <c r="Q39" s="50">
        <f>Q37-Q38</f>
        <v>0</v>
      </c>
      <c r="R39" s="50"/>
      <c r="S39" s="51">
        <f>S37-S38</f>
        <v>0</v>
      </c>
      <c r="T39" s="52"/>
    </row>
    <row r="40" spans="2:22">
      <c r="B40" s="5"/>
      <c r="C40" s="31" t="s">
        <v>74</v>
      </c>
      <c r="D40" s="32"/>
      <c r="E40" s="48">
        <f>ROUND($I$168,0)*E36/SUM($E$36:$G$36)</f>
        <v>27231245.683060322</v>
      </c>
      <c r="F40" s="48">
        <f>ROUND($I$168,0)*F36/SUM($E$36:$G$36)</f>
        <v>21422418.201151576</v>
      </c>
      <c r="G40" s="48">
        <f>ROUND($I$168,0)*G36/SUM($E$36:$G$36)</f>
        <v>24800800.115788106</v>
      </c>
      <c r="H40" s="48">
        <v>0</v>
      </c>
      <c r="I40" s="49">
        <v>0</v>
      </c>
      <c r="J40" s="49">
        <v>0</v>
      </c>
      <c r="K40" s="48">
        <v>0</v>
      </c>
      <c r="L40" s="49">
        <v>0</v>
      </c>
      <c r="M40" s="49">
        <v>0</v>
      </c>
      <c r="N40" s="48">
        <v>0</v>
      </c>
      <c r="O40" s="49">
        <v>0</v>
      </c>
      <c r="P40" s="49">
        <v>0</v>
      </c>
      <c r="Q40" s="50">
        <v>0</v>
      </c>
      <c r="R40" s="50">
        <v>0</v>
      </c>
      <c r="S40" s="51">
        <v>0</v>
      </c>
      <c r="T40" s="52"/>
      <c r="V40" s="59"/>
    </row>
    <row r="41" spans="2:22">
      <c r="B41" s="5"/>
      <c r="C41" s="22" t="s">
        <v>75</v>
      </c>
      <c r="D41" s="28"/>
      <c r="E41" s="48">
        <f t="shared" ref="E41:P41" si="12">E36-E40</f>
        <v>124917172.74529749</v>
      </c>
      <c r="F41" s="48">
        <f>F36-F40</f>
        <v>98270492.147185445</v>
      </c>
      <c r="G41" s="48">
        <f t="shared" si="12"/>
        <v>113768054.10751706</v>
      </c>
      <c r="H41" s="48">
        <f t="shared" si="12"/>
        <v>193000000</v>
      </c>
      <c r="I41" s="48">
        <f t="shared" si="12"/>
        <v>279000000</v>
      </c>
      <c r="J41" s="48">
        <f>J36-J40</f>
        <v>250000000</v>
      </c>
      <c r="K41" s="48">
        <f t="shared" si="12"/>
        <v>80000000</v>
      </c>
      <c r="L41" s="48">
        <f t="shared" si="12"/>
        <v>159000000</v>
      </c>
      <c r="M41" s="48">
        <f t="shared" si="12"/>
        <v>109000000</v>
      </c>
      <c r="N41" s="48">
        <f t="shared" si="12"/>
        <v>63000000</v>
      </c>
      <c r="O41" s="48">
        <f t="shared" si="12"/>
        <v>84000000</v>
      </c>
      <c r="P41" s="48">
        <f t="shared" si="12"/>
        <v>60000000</v>
      </c>
      <c r="Q41" s="50">
        <f>Q36-Q40</f>
        <v>56000000</v>
      </c>
      <c r="R41" s="50">
        <f t="shared" ref="R41" si="13">R36-R40</f>
        <v>50000000</v>
      </c>
      <c r="S41" s="51">
        <f>S36-S40</f>
        <v>31000000</v>
      </c>
      <c r="T41" s="52"/>
      <c r="V41" s="59"/>
    </row>
    <row r="42" spans="2:22">
      <c r="B42" s="5"/>
      <c r="C42" s="53" t="s">
        <v>76</v>
      </c>
      <c r="D42" s="28"/>
      <c r="E42" s="54">
        <f t="shared" ref="E42:Q42" si="14">E41/SUM($E$41:$S$41)</f>
        <v>7.1342279756017909E-2</v>
      </c>
      <c r="F42" s="54">
        <f t="shared" si="14"/>
        <v>5.6123916259463925E-2</v>
      </c>
      <c r="G42" s="54">
        <f t="shared" si="14"/>
        <v>6.4974832243325883E-2</v>
      </c>
      <c r="H42" s="54">
        <f t="shared" si="14"/>
        <v>0.11022551735929993</v>
      </c>
      <c r="I42" s="54">
        <f t="shared" si="14"/>
        <v>0.15934155100126779</v>
      </c>
      <c r="J42" s="54">
        <f t="shared" si="14"/>
        <v>0.14277916756386003</v>
      </c>
      <c r="K42" s="54">
        <f t="shared" si="14"/>
        <v>4.5689333620435209E-2</v>
      </c>
      <c r="L42" s="54">
        <f t="shared" si="14"/>
        <v>9.0807550570614973E-2</v>
      </c>
      <c r="M42" s="54">
        <f t="shared" si="14"/>
        <v>6.2251717057842972E-2</v>
      </c>
      <c r="N42" s="54">
        <f t="shared" si="14"/>
        <v>3.5980350226092722E-2</v>
      </c>
      <c r="O42" s="54">
        <f t="shared" si="14"/>
        <v>4.7973800301456967E-2</v>
      </c>
      <c r="P42" s="54">
        <f t="shared" si="14"/>
        <v>3.4267000215326401E-2</v>
      </c>
      <c r="Q42" s="39">
        <f t="shared" si="14"/>
        <v>3.1982533534304643E-2</v>
      </c>
      <c r="R42" s="39">
        <f t="shared" ref="R42" si="15">R41/SUM($E$41:$S$41)</f>
        <v>2.8555833512772005E-2</v>
      </c>
      <c r="S42" s="40">
        <f>S41/SUM($E$41:$S$41)</f>
        <v>1.7704616777918642E-2</v>
      </c>
      <c r="T42" s="52"/>
    </row>
    <row r="43" spans="2:22">
      <c r="B43" s="5"/>
      <c r="C43" s="53" t="s">
        <v>77</v>
      </c>
      <c r="D43" s="28"/>
      <c r="E43" s="54">
        <v>6.2574516541369252E-2</v>
      </c>
      <c r="F43" s="54">
        <v>4.9226446622600499E-2</v>
      </c>
      <c r="G43" s="54">
        <v>5.6989610212725639E-2</v>
      </c>
      <c r="H43" s="54">
        <v>9.6679114865244983E-2</v>
      </c>
      <c r="I43" s="54">
        <v>0.13975892770675311</v>
      </c>
      <c r="J43" s="54">
        <v>0.12523201407415152</v>
      </c>
      <c r="K43" s="54">
        <v>4.0074244503728491E-2</v>
      </c>
      <c r="L43" s="54">
        <v>7.9647560951160379E-2</v>
      </c>
      <c r="M43" s="54">
        <v>5.4601158136330069E-2</v>
      </c>
      <c r="N43" s="54">
        <v>3.1558467546686189E-2</v>
      </c>
      <c r="O43" s="54">
        <v>4.2077956728914914E-2</v>
      </c>
      <c r="P43" s="54">
        <v>3.0055683377796367E-2</v>
      </c>
      <c r="Q43" s="39">
        <v>2.8051971152609944E-2</v>
      </c>
      <c r="R43" s="39">
        <v>2.5046402814830306E-2</v>
      </c>
      <c r="S43" s="40">
        <v>1.5528769745194791E-2</v>
      </c>
      <c r="T43" s="6"/>
    </row>
    <row r="44" spans="2:22">
      <c r="B44" s="5"/>
      <c r="C44" s="53" t="s">
        <v>78</v>
      </c>
      <c r="D44" s="28"/>
      <c r="E44" s="54">
        <f>1-SUM(E43:F43)</f>
        <v>0.88819903683603019</v>
      </c>
      <c r="F44" s="54">
        <f>E44</f>
        <v>0.88819903683603019</v>
      </c>
      <c r="G44" s="54">
        <f>F44</f>
        <v>0.88819903683603019</v>
      </c>
      <c r="H44" s="54">
        <f>1-SUM(E43:I43)</f>
        <v>0.59477138405130647</v>
      </c>
      <c r="I44" s="54">
        <f>H44</f>
        <v>0.59477138405130647</v>
      </c>
      <c r="J44" s="54">
        <f>I44</f>
        <v>0.59477138405130647</v>
      </c>
      <c r="K44" s="54">
        <f>1-SUM(E43:L43)</f>
        <v>0.34981756452226609</v>
      </c>
      <c r="L44" s="54">
        <f>K44</f>
        <v>0.34981756452226609</v>
      </c>
      <c r="M44" s="54">
        <f>L44</f>
        <v>0.34981756452226609</v>
      </c>
      <c r="N44" s="54">
        <f>1-SUM(E43:O43)</f>
        <v>0.22157998211033492</v>
      </c>
      <c r="O44" s="54">
        <f>N44</f>
        <v>0.22157998211033492</v>
      </c>
      <c r="P44" s="54">
        <f>O44</f>
        <v>0.22157998211033492</v>
      </c>
      <c r="Q44" s="39">
        <f>1-SUM(E43:S43)</f>
        <v>0.1228971550199035</v>
      </c>
      <c r="R44" s="39">
        <f>Q44</f>
        <v>0.1228971550199035</v>
      </c>
      <c r="S44" s="40">
        <f>1-SUM(G43:U43)</f>
        <v>0.23469811818387332</v>
      </c>
      <c r="T44" s="6"/>
    </row>
    <row r="45" spans="2:22">
      <c r="B45" s="5"/>
      <c r="C45" s="57" t="s">
        <v>79</v>
      </c>
      <c r="D45" s="28"/>
      <c r="E45" s="55">
        <f>1-SUM($E$43:$F$43)</f>
        <v>0.88819903683603019</v>
      </c>
      <c r="F45" s="55">
        <f>1-SUM($E$43:$F$43)</f>
        <v>0.88819903683603019</v>
      </c>
      <c r="G45" s="55">
        <f>1-SUM($E$43:$F$43)</f>
        <v>0.88819903683603019</v>
      </c>
      <c r="H45" s="55">
        <f>1-SUM($E$43:$I$43)</f>
        <v>0.59477138405130647</v>
      </c>
      <c r="I45" s="55">
        <f>1-SUM($E$43:$I$43)</f>
        <v>0.59477138405130647</v>
      </c>
      <c r="J45" s="55">
        <f>1-SUM($E$43:$I$43)</f>
        <v>0.59477138405130647</v>
      </c>
      <c r="K45" s="55">
        <f>1-SUM($E$43:$L$43)</f>
        <v>0.34981756452226609</v>
      </c>
      <c r="L45" s="55">
        <f>1-SUM($E$43:$L$43)</f>
        <v>0.34981756452226609</v>
      </c>
      <c r="M45" s="55">
        <f>1-SUM($E$43:$L$43)</f>
        <v>0.34981756452226609</v>
      </c>
      <c r="N45" s="55">
        <f>1-SUM($E$43:$O$43)</f>
        <v>0.22157998211033492</v>
      </c>
      <c r="O45" s="55">
        <f>1-SUM($E$43:$O$43)</f>
        <v>0.22157998211033492</v>
      </c>
      <c r="P45" s="55">
        <f>1-SUM($E$43:$O$43)</f>
        <v>0.22157998211033492</v>
      </c>
      <c r="Q45" s="60">
        <f>1-SUM($E$43:$S$43)</f>
        <v>0.1228971550199035</v>
      </c>
      <c r="R45" s="60">
        <f>1-SUM($E$43:$S$43)</f>
        <v>0.1228971550199035</v>
      </c>
      <c r="S45" s="61">
        <f>1-SUM($E$43:$S$43)</f>
        <v>0.1228971550199035</v>
      </c>
      <c r="T45" s="6"/>
    </row>
    <row r="46" spans="2:22">
      <c r="B46" s="5"/>
      <c r="C46" s="22" t="s">
        <v>80</v>
      </c>
      <c r="D46" s="28"/>
      <c r="E46" s="62">
        <v>54650</v>
      </c>
      <c r="F46" s="62">
        <v>54650</v>
      </c>
      <c r="G46" s="62">
        <v>54650</v>
      </c>
      <c r="H46" s="62">
        <v>54650</v>
      </c>
      <c r="I46" s="62">
        <v>54650</v>
      </c>
      <c r="J46" s="62">
        <v>54650</v>
      </c>
      <c r="K46" s="62">
        <v>54650</v>
      </c>
      <c r="L46" s="62">
        <v>54650</v>
      </c>
      <c r="M46" s="62">
        <v>54650</v>
      </c>
      <c r="N46" s="62">
        <v>54650</v>
      </c>
      <c r="O46" s="62">
        <v>54650</v>
      </c>
      <c r="P46" s="62">
        <v>54650</v>
      </c>
      <c r="Q46" s="63">
        <v>54650</v>
      </c>
      <c r="R46" s="63">
        <v>54650</v>
      </c>
      <c r="S46" s="64">
        <v>54650</v>
      </c>
      <c r="T46" s="6"/>
    </row>
    <row r="47" spans="2:22">
      <c r="B47" s="5"/>
      <c r="C47" s="31" t="s">
        <v>81</v>
      </c>
      <c r="D47" s="32"/>
      <c r="E47" s="62">
        <v>46614</v>
      </c>
      <c r="F47" s="62">
        <v>46614</v>
      </c>
      <c r="G47" s="62">
        <v>46614</v>
      </c>
      <c r="H47" s="62">
        <v>46614</v>
      </c>
      <c r="I47" s="62">
        <v>46614</v>
      </c>
      <c r="J47" s="62">
        <v>46614</v>
      </c>
      <c r="K47" s="62">
        <v>46614</v>
      </c>
      <c r="L47" s="62">
        <v>46614</v>
      </c>
      <c r="M47" s="62">
        <v>46614</v>
      </c>
      <c r="N47" s="62">
        <v>46614</v>
      </c>
      <c r="O47" s="62">
        <v>46614</v>
      </c>
      <c r="P47" s="62">
        <v>46614</v>
      </c>
      <c r="Q47" s="63">
        <v>46614</v>
      </c>
      <c r="R47" s="63">
        <v>46614</v>
      </c>
      <c r="S47" s="64">
        <v>46614</v>
      </c>
      <c r="T47" s="6"/>
    </row>
    <row r="48" spans="2:22">
      <c r="B48" s="5"/>
      <c r="C48" s="22" t="s">
        <v>82</v>
      </c>
      <c r="D48" s="28"/>
      <c r="E48" s="44">
        <v>6.6669999999999993E-2</v>
      </c>
      <c r="F48" s="65">
        <f>E48</f>
        <v>6.6669999999999993E-2</v>
      </c>
      <c r="G48" s="65">
        <f t="shared" ref="G48:R48" si="16">F48</f>
        <v>6.6669999999999993E-2</v>
      </c>
      <c r="H48" s="65">
        <f t="shared" si="16"/>
        <v>6.6669999999999993E-2</v>
      </c>
      <c r="I48" s="65">
        <f t="shared" si="16"/>
        <v>6.6669999999999993E-2</v>
      </c>
      <c r="J48" s="65">
        <f t="shared" si="16"/>
        <v>6.6669999999999993E-2</v>
      </c>
      <c r="K48" s="65">
        <f t="shared" si="16"/>
        <v>6.6669999999999993E-2</v>
      </c>
      <c r="L48" s="65">
        <f t="shared" si="16"/>
        <v>6.6669999999999993E-2</v>
      </c>
      <c r="M48" s="65">
        <f t="shared" si="16"/>
        <v>6.6669999999999993E-2</v>
      </c>
      <c r="N48" s="65">
        <f t="shared" si="16"/>
        <v>6.6669999999999993E-2</v>
      </c>
      <c r="O48" s="65">
        <f t="shared" si="16"/>
        <v>6.6669999999999993E-2</v>
      </c>
      <c r="P48" s="65">
        <f t="shared" si="16"/>
        <v>6.6669999999999993E-2</v>
      </c>
      <c r="Q48" s="65">
        <f t="shared" si="16"/>
        <v>6.6669999999999993E-2</v>
      </c>
      <c r="R48" s="65">
        <f t="shared" si="16"/>
        <v>6.6669999999999993E-2</v>
      </c>
      <c r="S48" s="66">
        <f>R48</f>
        <v>6.6669999999999993E-2</v>
      </c>
      <c r="T48" s="6"/>
    </row>
    <row r="49" spans="2:40">
      <c r="B49" s="5"/>
      <c r="C49" s="31" t="s">
        <v>83</v>
      </c>
      <c r="D49" s="32"/>
      <c r="E49" s="37">
        <f>E48+E27</f>
        <v>8.3169999999999994E-2</v>
      </c>
      <c r="F49" s="37">
        <f t="shared" ref="F49:P49" si="17">F48+F27</f>
        <v>8.3169999999999994E-2</v>
      </c>
      <c r="G49" s="37">
        <f t="shared" si="17"/>
        <v>8.2169999999999993E-2</v>
      </c>
      <c r="H49" s="37">
        <f t="shared" si="17"/>
        <v>8.8669999999999999E-2</v>
      </c>
      <c r="I49" s="37">
        <f t="shared" si="17"/>
        <v>8.8669999999999999E-2</v>
      </c>
      <c r="J49" s="37">
        <f t="shared" si="17"/>
        <v>8.7669999999999998E-2</v>
      </c>
      <c r="K49" s="37">
        <f t="shared" si="17"/>
        <v>9.416999999999999E-2</v>
      </c>
      <c r="L49" s="37">
        <f t="shared" si="17"/>
        <v>9.416999999999999E-2</v>
      </c>
      <c r="M49" s="37">
        <f t="shared" si="17"/>
        <v>9.3669999999999989E-2</v>
      </c>
      <c r="N49" s="37">
        <f t="shared" si="17"/>
        <v>0.10466999999999999</v>
      </c>
      <c r="O49" s="37">
        <f t="shared" si="17"/>
        <v>0.10466999999999999</v>
      </c>
      <c r="P49" s="37">
        <f t="shared" si="17"/>
        <v>0.10466999999999999</v>
      </c>
      <c r="Q49" s="67">
        <f>Q48+Q27</f>
        <v>0.11667</v>
      </c>
      <c r="R49" s="39">
        <f t="shared" ref="R49" si="18">R48+R27</f>
        <v>0.11667</v>
      </c>
      <c r="S49" s="66">
        <f>S48+S27</f>
        <v>0.11667</v>
      </c>
      <c r="T49" s="6"/>
    </row>
    <row r="50" spans="2:40">
      <c r="B50" s="5"/>
      <c r="C50" s="22" t="s">
        <v>84</v>
      </c>
      <c r="D50" s="28"/>
      <c r="E50" s="68" t="s">
        <v>85</v>
      </c>
      <c r="F50" s="68" t="s">
        <v>85</v>
      </c>
      <c r="G50" s="68" t="s">
        <v>85</v>
      </c>
      <c r="H50" s="68" t="s">
        <v>86</v>
      </c>
      <c r="I50" s="68" t="s">
        <v>86</v>
      </c>
      <c r="J50" s="68" t="s">
        <v>86</v>
      </c>
      <c r="K50" s="68" t="s">
        <v>87</v>
      </c>
      <c r="L50" s="68" t="s">
        <v>87</v>
      </c>
      <c r="M50" s="68" t="s">
        <v>87</v>
      </c>
      <c r="N50" s="68" t="s">
        <v>88</v>
      </c>
      <c r="O50" s="68" t="s">
        <v>88</v>
      </c>
      <c r="P50" s="68" t="s">
        <v>88</v>
      </c>
      <c r="Q50" s="69" t="s">
        <v>89</v>
      </c>
      <c r="R50" s="69" t="s">
        <v>89</v>
      </c>
      <c r="S50" s="70" t="s">
        <v>89</v>
      </c>
      <c r="T50" s="6"/>
    </row>
    <row r="51" spans="2:40" ht="15" thickBot="1">
      <c r="B51" s="5"/>
      <c r="C51" s="71" t="s">
        <v>90</v>
      </c>
      <c r="D51" s="72"/>
      <c r="E51" s="73" t="s">
        <v>85</v>
      </c>
      <c r="F51" s="73" t="s">
        <v>85</v>
      </c>
      <c r="G51" s="73" t="s">
        <v>85</v>
      </c>
      <c r="H51" s="73" t="s">
        <v>86</v>
      </c>
      <c r="I51" s="73" t="s">
        <v>86</v>
      </c>
      <c r="J51" s="73" t="s">
        <v>86</v>
      </c>
      <c r="K51" s="73" t="s">
        <v>87</v>
      </c>
      <c r="L51" s="73" t="s">
        <v>87</v>
      </c>
      <c r="M51" s="73" t="s">
        <v>87</v>
      </c>
      <c r="N51" s="73" t="s">
        <v>88</v>
      </c>
      <c r="O51" s="73" t="s">
        <v>88</v>
      </c>
      <c r="P51" s="73" t="s">
        <v>88</v>
      </c>
      <c r="Q51" s="74" t="s">
        <v>89</v>
      </c>
      <c r="R51" s="74" t="s">
        <v>89</v>
      </c>
      <c r="S51" s="75" t="s">
        <v>89</v>
      </c>
      <c r="T51" s="6"/>
    </row>
    <row r="52" spans="2:40" ht="15" thickBot="1">
      <c r="B52" s="5"/>
      <c r="C52" s="7"/>
      <c r="D52" s="7"/>
      <c r="E52" s="76"/>
      <c r="F52" s="76"/>
      <c r="G52" s="76"/>
      <c r="H52" s="76"/>
      <c r="I52" s="76"/>
      <c r="J52" s="7"/>
      <c r="K52" s="7"/>
      <c r="L52" s="7"/>
      <c r="M52" s="7"/>
      <c r="N52" s="7"/>
      <c r="O52" s="7"/>
      <c r="P52" s="77"/>
      <c r="Q52" s="7"/>
      <c r="R52" s="77"/>
      <c r="S52" s="7"/>
      <c r="T52" s="6"/>
    </row>
    <row r="53" spans="2:40">
      <c r="B53" s="5"/>
      <c r="C53" s="327" t="s">
        <v>91</v>
      </c>
      <c r="D53" s="328"/>
      <c r="E53" s="328"/>
      <c r="F53" s="328"/>
      <c r="G53" s="328"/>
      <c r="H53" s="328"/>
      <c r="I53" s="328"/>
      <c r="J53" s="328"/>
      <c r="K53" s="328"/>
      <c r="L53" s="328"/>
      <c r="M53" s="328"/>
      <c r="N53" s="328"/>
      <c r="O53" s="328"/>
      <c r="P53" s="328"/>
      <c r="Q53" s="328"/>
      <c r="R53" s="328"/>
      <c r="S53" s="329"/>
      <c r="T53" s="6"/>
    </row>
    <row r="54" spans="2:40">
      <c r="B54" s="5"/>
      <c r="C54" s="337" t="s">
        <v>92</v>
      </c>
      <c r="D54" s="338"/>
      <c r="E54" s="338"/>
      <c r="F54" s="338"/>
      <c r="G54" s="338"/>
      <c r="H54" s="338"/>
      <c r="I54" s="338"/>
      <c r="J54" s="338"/>
      <c r="K54" s="338"/>
      <c r="L54" s="338"/>
      <c r="M54" s="338"/>
      <c r="N54" s="338"/>
      <c r="O54" s="338"/>
      <c r="P54" s="338"/>
      <c r="Q54" s="338"/>
      <c r="R54" s="338"/>
      <c r="S54" s="339"/>
      <c r="T54" s="6"/>
      <c r="AE54" s="58"/>
    </row>
    <row r="55" spans="2:40">
      <c r="B55" s="5"/>
      <c r="C55" s="78" t="s">
        <v>93</v>
      </c>
      <c r="D55" s="79"/>
      <c r="E55" s="79"/>
      <c r="F55" s="79"/>
      <c r="G55" s="79"/>
      <c r="H55" s="79"/>
      <c r="I55" s="79"/>
      <c r="J55" s="79"/>
      <c r="K55" s="80"/>
      <c r="L55" s="347">
        <v>122085457.12550041</v>
      </c>
      <c r="M55" s="348"/>
      <c r="N55" s="348"/>
      <c r="O55" s="348"/>
      <c r="P55" s="348"/>
      <c r="Q55" s="348"/>
      <c r="R55" s="348"/>
      <c r="S55" s="349"/>
      <c r="T55" s="6"/>
      <c r="V55" s="81"/>
      <c r="X55" s="58"/>
      <c r="AM55" s="58"/>
    </row>
    <row r="56" spans="2:40">
      <c r="B56" s="5"/>
      <c r="C56" s="22" t="s">
        <v>94</v>
      </c>
      <c r="D56" s="28"/>
      <c r="E56" s="28"/>
      <c r="F56" s="28"/>
      <c r="G56" s="28"/>
      <c r="H56" s="28"/>
      <c r="I56" s="28"/>
      <c r="J56" s="28"/>
      <c r="K56" s="36"/>
      <c r="L56" s="350">
        <v>-90167545.560000002</v>
      </c>
      <c r="M56" s="351"/>
      <c r="N56" s="351"/>
      <c r="O56" s="351"/>
      <c r="P56" s="351"/>
      <c r="Q56" s="351"/>
      <c r="R56" s="351"/>
      <c r="S56" s="352"/>
      <c r="T56" s="6"/>
      <c r="V56" s="81"/>
      <c r="AM56" s="81"/>
    </row>
    <row r="57" spans="2:40">
      <c r="B57" s="5"/>
      <c r="C57" s="78" t="s">
        <v>95</v>
      </c>
      <c r="D57" s="79"/>
      <c r="E57" s="79"/>
      <c r="F57" s="79"/>
      <c r="G57" s="79"/>
      <c r="H57" s="79"/>
      <c r="I57" s="79"/>
      <c r="J57" s="79"/>
      <c r="K57" s="79"/>
      <c r="L57" s="340">
        <f>SUM(L58:O60)</f>
        <v>31917911.565500408</v>
      </c>
      <c r="M57" s="341"/>
      <c r="N57" s="341"/>
      <c r="O57" s="341"/>
      <c r="P57" s="341"/>
      <c r="Q57" s="341"/>
      <c r="R57" s="341"/>
      <c r="S57" s="342"/>
      <c r="T57" s="6"/>
      <c r="V57" s="82"/>
      <c r="AE57" s="81"/>
      <c r="AM57" s="81"/>
    </row>
    <row r="58" spans="2:40">
      <c r="B58" s="5"/>
      <c r="C58" s="57" t="s">
        <v>96</v>
      </c>
      <c r="D58" s="32"/>
      <c r="E58" s="32"/>
      <c r="F58" s="32"/>
      <c r="G58" s="32"/>
      <c r="H58" s="32"/>
      <c r="I58" s="32"/>
      <c r="J58" s="32"/>
      <c r="K58" s="32"/>
      <c r="L58" s="343">
        <f>L55+L56-L60-L59</f>
        <v>-3653222.7539995909</v>
      </c>
      <c r="M58" s="344"/>
      <c r="N58" s="344"/>
      <c r="O58" s="344"/>
      <c r="P58" s="84"/>
      <c r="Q58" s="84"/>
      <c r="R58" s="84"/>
      <c r="S58" s="85"/>
      <c r="T58" s="6"/>
      <c r="V58" s="82"/>
      <c r="AE58" s="81"/>
      <c r="AM58" s="81"/>
      <c r="AN58" s="86"/>
    </row>
    <row r="59" spans="2:40">
      <c r="B59" s="5"/>
      <c r="C59" s="57" t="s">
        <v>97</v>
      </c>
      <c r="D59" s="32"/>
      <c r="E59" s="32"/>
      <c r="F59" s="32"/>
      <c r="G59" s="32"/>
      <c r="H59" s="32"/>
      <c r="I59" s="32"/>
      <c r="J59" s="32"/>
      <c r="K59" s="32"/>
      <c r="L59" s="343">
        <v>0</v>
      </c>
      <c r="M59" s="344"/>
      <c r="N59" s="344"/>
      <c r="O59" s="344"/>
      <c r="P59" s="84"/>
      <c r="Q59" s="84"/>
      <c r="R59" s="84"/>
      <c r="S59" s="85"/>
      <c r="T59" s="6"/>
      <c r="AE59" s="81"/>
      <c r="AM59" s="81"/>
    </row>
    <row r="60" spans="2:40">
      <c r="B60" s="5"/>
      <c r="C60" s="57" t="s">
        <v>98</v>
      </c>
      <c r="D60" s="32"/>
      <c r="E60" s="32"/>
      <c r="F60" s="32"/>
      <c r="G60" s="32"/>
      <c r="H60" s="32"/>
      <c r="I60" s="32"/>
      <c r="J60" s="32"/>
      <c r="K60" s="32"/>
      <c r="L60" s="335">
        <v>35571134.319499999</v>
      </c>
      <c r="M60" s="336"/>
      <c r="N60" s="336"/>
      <c r="O60" s="336"/>
      <c r="P60" s="84"/>
      <c r="Q60" s="84"/>
      <c r="R60" s="84"/>
      <c r="S60" s="85"/>
      <c r="T60" s="6"/>
      <c r="AE60" s="81"/>
      <c r="AM60" s="81"/>
    </row>
    <row r="61" spans="2:40">
      <c r="B61" s="5"/>
      <c r="C61" s="337" t="s">
        <v>99</v>
      </c>
      <c r="D61" s="338"/>
      <c r="E61" s="338"/>
      <c r="F61" s="338"/>
      <c r="G61" s="338"/>
      <c r="H61" s="338"/>
      <c r="I61" s="338"/>
      <c r="J61" s="338"/>
      <c r="K61" s="338"/>
      <c r="L61" s="338"/>
      <c r="M61" s="338"/>
      <c r="N61" s="338"/>
      <c r="O61" s="338"/>
      <c r="P61" s="338"/>
      <c r="Q61" s="338"/>
      <c r="R61" s="338"/>
      <c r="S61" s="339"/>
      <c r="T61" s="6"/>
      <c r="AE61" s="81"/>
      <c r="AM61" s="81"/>
    </row>
    <row r="62" spans="2:40">
      <c r="B62" s="5"/>
      <c r="C62" s="87" t="s">
        <v>100</v>
      </c>
      <c r="D62" s="88"/>
      <c r="E62" s="88"/>
      <c r="F62" s="88"/>
      <c r="G62" s="88"/>
      <c r="H62" s="88"/>
      <c r="I62" s="88"/>
      <c r="J62" s="88"/>
      <c r="K62" s="88"/>
      <c r="L62" s="340">
        <f t="shared" ref="L62" si="19">SUM(L63:O64)</f>
        <v>0</v>
      </c>
      <c r="M62" s="341"/>
      <c r="N62" s="341"/>
      <c r="O62" s="341"/>
      <c r="P62" s="341"/>
      <c r="Q62" s="341"/>
      <c r="R62" s="341"/>
      <c r="S62" s="342"/>
      <c r="T62" s="6"/>
      <c r="V62" s="82"/>
      <c r="AE62" s="89"/>
    </row>
    <row r="63" spans="2:40">
      <c r="B63" s="5"/>
      <c r="C63" s="90" t="s">
        <v>101</v>
      </c>
      <c r="D63" s="91"/>
      <c r="E63" s="91"/>
      <c r="F63" s="91"/>
      <c r="G63" s="91"/>
      <c r="H63" s="91"/>
      <c r="I63" s="91"/>
      <c r="J63" s="91"/>
      <c r="K63" s="91"/>
      <c r="L63" s="343">
        <v>0</v>
      </c>
      <c r="M63" s="344"/>
      <c r="N63" s="344"/>
      <c r="O63" s="344"/>
      <c r="P63" s="84"/>
      <c r="Q63" s="84"/>
      <c r="R63" s="84"/>
      <c r="S63" s="92"/>
      <c r="T63" s="6"/>
      <c r="V63" s="82"/>
      <c r="AE63" s="58"/>
      <c r="AH63" s="81"/>
    </row>
    <row r="64" spans="2:40">
      <c r="B64" s="5"/>
      <c r="C64" s="90" t="s">
        <v>102</v>
      </c>
      <c r="D64" s="91"/>
      <c r="E64" s="91"/>
      <c r="F64" s="91"/>
      <c r="G64" s="91"/>
      <c r="H64" s="91"/>
      <c r="I64" s="91"/>
      <c r="J64" s="91"/>
      <c r="K64" s="91"/>
      <c r="L64" s="345">
        <v>0</v>
      </c>
      <c r="M64" s="346"/>
      <c r="N64" s="346"/>
      <c r="O64" s="346"/>
      <c r="P64" s="84"/>
      <c r="Q64" s="84"/>
      <c r="R64" s="84"/>
      <c r="S64" s="92"/>
      <c r="T64" s="6"/>
      <c r="V64" s="82"/>
      <c r="AE64" s="93"/>
    </row>
    <row r="65" spans="2:34">
      <c r="B65" s="5"/>
      <c r="C65" s="87" t="s">
        <v>103</v>
      </c>
      <c r="D65" s="88"/>
      <c r="E65" s="88"/>
      <c r="F65" s="88"/>
      <c r="G65" s="88"/>
      <c r="H65" s="88"/>
      <c r="I65" s="88"/>
      <c r="J65" s="88"/>
      <c r="K65" s="94"/>
      <c r="L65" s="340">
        <f>SUM(L66:O67)</f>
        <v>953961.84000000008</v>
      </c>
      <c r="M65" s="341"/>
      <c r="N65" s="341"/>
      <c r="O65" s="341"/>
      <c r="P65" s="341"/>
      <c r="Q65" s="341"/>
      <c r="R65" s="341"/>
      <c r="S65" s="342"/>
      <c r="T65" s="6"/>
      <c r="V65" s="82"/>
      <c r="Y65" s="82"/>
      <c r="AE65" s="81"/>
    </row>
    <row r="66" spans="2:34">
      <c r="B66" s="5"/>
      <c r="C66" s="90" t="s">
        <v>104</v>
      </c>
      <c r="D66" s="91"/>
      <c r="E66" s="91"/>
      <c r="F66" s="91"/>
      <c r="G66" s="91"/>
      <c r="H66" s="91"/>
      <c r="I66" s="91"/>
      <c r="J66" s="91"/>
      <c r="K66" s="95"/>
      <c r="L66" s="343">
        <v>41131.299999999996</v>
      </c>
      <c r="M66" s="344"/>
      <c r="N66" s="344"/>
      <c r="O66" s="344"/>
      <c r="P66" s="84"/>
      <c r="Q66" s="84"/>
      <c r="R66" s="84"/>
      <c r="S66" s="92"/>
      <c r="T66" s="6"/>
      <c r="AE66" s="81"/>
      <c r="AH66" s="58"/>
    </row>
    <row r="67" spans="2:34">
      <c r="B67" s="5"/>
      <c r="C67" s="96" t="s">
        <v>105</v>
      </c>
      <c r="D67" s="97"/>
      <c r="E67" s="97"/>
      <c r="F67" s="97"/>
      <c r="G67" s="97"/>
      <c r="H67" s="97"/>
      <c r="I67" s="97"/>
      <c r="J67" s="97"/>
      <c r="K67" s="98"/>
      <c r="L67" s="345">
        <v>912830.54</v>
      </c>
      <c r="M67" s="346"/>
      <c r="N67" s="346"/>
      <c r="O67" s="346"/>
      <c r="P67" s="84"/>
      <c r="Q67" s="84"/>
      <c r="R67" s="84"/>
      <c r="S67" s="92"/>
      <c r="T67" s="6"/>
      <c r="V67" s="81"/>
      <c r="AE67" s="81"/>
    </row>
    <row r="68" spans="2:34">
      <c r="B68" s="5"/>
      <c r="C68" s="87" t="s">
        <v>106</v>
      </c>
      <c r="D68" s="88"/>
      <c r="E68" s="88"/>
      <c r="F68" s="88"/>
      <c r="G68" s="88"/>
      <c r="H68" s="88"/>
      <c r="I68" s="88"/>
      <c r="J68" s="88"/>
      <c r="K68" s="94"/>
      <c r="L68" s="340">
        <f>SUM(L69:O73,L76,L79)</f>
        <v>138575207.91050002</v>
      </c>
      <c r="M68" s="341"/>
      <c r="N68" s="341"/>
      <c r="O68" s="341"/>
      <c r="P68" s="341"/>
      <c r="Q68" s="341"/>
      <c r="R68" s="341"/>
      <c r="S68" s="342"/>
      <c r="T68" s="6"/>
      <c r="AE68" s="81"/>
    </row>
    <row r="69" spans="2:34">
      <c r="B69" s="5"/>
      <c r="C69" s="90" t="s">
        <v>107</v>
      </c>
      <c r="D69" s="91"/>
      <c r="E69" s="91"/>
      <c r="F69" s="91"/>
      <c r="G69" s="91"/>
      <c r="H69" s="91"/>
      <c r="I69" s="91"/>
      <c r="J69" s="91"/>
      <c r="K69" s="95"/>
      <c r="L69" s="343">
        <f>'Servicer Report'!J39</f>
        <v>13221167.160499997</v>
      </c>
      <c r="M69" s="344"/>
      <c r="N69" s="344"/>
      <c r="O69" s="344"/>
      <c r="P69" s="344"/>
      <c r="Q69" s="344"/>
      <c r="R69" s="344"/>
      <c r="S69" s="353"/>
      <c r="T69" s="6"/>
    </row>
    <row r="70" spans="2:34">
      <c r="B70" s="5"/>
      <c r="C70" s="90" t="s">
        <v>108</v>
      </c>
      <c r="D70" s="91"/>
      <c r="E70" s="91"/>
      <c r="F70" s="91"/>
      <c r="G70" s="91"/>
      <c r="H70" s="91"/>
      <c r="I70" s="91"/>
      <c r="J70" s="91"/>
      <c r="K70" s="95"/>
      <c r="L70" s="343">
        <f>'Servicer Report'!J42</f>
        <v>66208884.589999996</v>
      </c>
      <c r="M70" s="344"/>
      <c r="N70" s="344"/>
      <c r="O70" s="344"/>
      <c r="P70" s="344"/>
      <c r="Q70" s="344"/>
      <c r="R70" s="344"/>
      <c r="S70" s="353"/>
      <c r="T70" s="6"/>
    </row>
    <row r="71" spans="2:34">
      <c r="B71" s="5"/>
      <c r="C71" s="90" t="s">
        <v>109</v>
      </c>
      <c r="D71" s="91"/>
      <c r="E71" s="91"/>
      <c r="F71" s="91"/>
      <c r="G71" s="91"/>
      <c r="H71" s="91"/>
      <c r="I71" s="91"/>
      <c r="J71" s="91"/>
      <c r="K71" s="95"/>
      <c r="L71" s="343">
        <f>'Servicer Report'!J40</f>
        <v>59145156.160000026</v>
      </c>
      <c r="M71" s="344"/>
      <c r="N71" s="344"/>
      <c r="O71" s="344"/>
      <c r="P71" s="83"/>
      <c r="Q71" s="83"/>
      <c r="R71" s="83"/>
      <c r="S71" s="99"/>
      <c r="T71" s="6"/>
      <c r="V71" s="82"/>
    </row>
    <row r="72" spans="2:34">
      <c r="B72" s="5"/>
      <c r="C72" s="90" t="s">
        <v>110</v>
      </c>
      <c r="D72" s="91"/>
      <c r="E72" s="91"/>
      <c r="F72" s="91"/>
      <c r="G72" s="91"/>
      <c r="H72" s="91"/>
      <c r="I72" s="91"/>
      <c r="J72" s="91"/>
      <c r="K72" s="95"/>
      <c r="L72" s="343">
        <v>0</v>
      </c>
      <c r="M72" s="344"/>
      <c r="N72" s="344"/>
      <c r="O72" s="344"/>
      <c r="P72" s="83"/>
      <c r="Q72" s="83"/>
      <c r="R72" s="83"/>
      <c r="S72" s="99"/>
      <c r="T72" s="6"/>
    </row>
    <row r="73" spans="2:34">
      <c r="B73" s="5"/>
      <c r="C73" s="90" t="s">
        <v>111</v>
      </c>
      <c r="D73" s="91"/>
      <c r="E73" s="91"/>
      <c r="F73" s="91"/>
      <c r="G73" s="91"/>
      <c r="H73" s="91"/>
      <c r="I73" s="91"/>
      <c r="J73" s="91"/>
      <c r="K73" s="95"/>
      <c r="L73" s="343">
        <f>SUM(L74:N75)</f>
        <v>0</v>
      </c>
      <c r="M73" s="344"/>
      <c r="N73" s="344"/>
      <c r="O73" s="344"/>
      <c r="P73" s="84"/>
      <c r="Q73" s="84"/>
      <c r="R73" s="84"/>
      <c r="S73" s="85"/>
      <c r="T73" s="6"/>
    </row>
    <row r="74" spans="2:34">
      <c r="B74" s="5"/>
      <c r="C74" s="100" t="s">
        <v>112</v>
      </c>
      <c r="D74" s="91"/>
      <c r="E74" s="91"/>
      <c r="F74" s="91"/>
      <c r="G74" s="91"/>
      <c r="H74" s="91"/>
      <c r="I74" s="91"/>
      <c r="J74" s="91"/>
      <c r="K74" s="95"/>
      <c r="L74" s="343">
        <v>0</v>
      </c>
      <c r="M74" s="344"/>
      <c r="N74" s="344"/>
      <c r="O74" s="84"/>
      <c r="P74" s="344"/>
      <c r="Q74" s="344"/>
      <c r="R74" s="101"/>
      <c r="S74" s="85"/>
      <c r="T74" s="6"/>
      <c r="V74" s="82"/>
    </row>
    <row r="75" spans="2:34">
      <c r="B75" s="5"/>
      <c r="C75" s="100" t="s">
        <v>113</v>
      </c>
      <c r="D75" s="91"/>
      <c r="E75" s="91"/>
      <c r="F75" s="91"/>
      <c r="G75" s="91"/>
      <c r="H75" s="91"/>
      <c r="I75" s="91"/>
      <c r="J75" s="91"/>
      <c r="K75" s="95"/>
      <c r="L75" s="343">
        <v>0</v>
      </c>
      <c r="M75" s="344"/>
      <c r="N75" s="344"/>
      <c r="O75" s="84"/>
      <c r="P75" s="344"/>
      <c r="Q75" s="344"/>
      <c r="R75" s="101"/>
      <c r="S75" s="85"/>
      <c r="T75" s="6"/>
      <c r="V75" s="82"/>
    </row>
    <row r="76" spans="2:34">
      <c r="B76" s="5"/>
      <c r="C76" s="90" t="s">
        <v>114</v>
      </c>
      <c r="D76" s="91"/>
      <c r="E76" s="91"/>
      <c r="F76" s="91"/>
      <c r="G76" s="91"/>
      <c r="H76" s="91"/>
      <c r="I76" s="91"/>
      <c r="J76" s="91"/>
      <c r="K76" s="95"/>
      <c r="L76" s="343">
        <f>SUM(L77:N78)</f>
        <v>0</v>
      </c>
      <c r="M76" s="344"/>
      <c r="N76" s="344"/>
      <c r="O76" s="344"/>
      <c r="P76" s="84"/>
      <c r="Q76" s="84"/>
      <c r="R76" s="84"/>
      <c r="S76" s="85"/>
      <c r="T76" s="6"/>
      <c r="V76" s="82"/>
    </row>
    <row r="77" spans="2:34">
      <c r="B77" s="5"/>
      <c r="C77" s="100" t="s">
        <v>112</v>
      </c>
      <c r="D77" s="91"/>
      <c r="E77" s="91"/>
      <c r="F77" s="91"/>
      <c r="G77" s="91"/>
      <c r="H77" s="91"/>
      <c r="I77" s="91"/>
      <c r="J77" s="91"/>
      <c r="K77" s="95"/>
      <c r="L77" s="343">
        <v>0</v>
      </c>
      <c r="M77" s="344"/>
      <c r="N77" s="344"/>
      <c r="O77" s="84"/>
      <c r="P77" s="84"/>
      <c r="Q77" s="84"/>
      <c r="R77" s="101"/>
      <c r="S77" s="85"/>
      <c r="T77" s="6"/>
      <c r="V77" s="82"/>
    </row>
    <row r="78" spans="2:34">
      <c r="B78" s="5"/>
      <c r="C78" s="100" t="s">
        <v>113</v>
      </c>
      <c r="D78" s="91"/>
      <c r="E78" s="91"/>
      <c r="F78" s="91"/>
      <c r="G78" s="91"/>
      <c r="H78" s="91"/>
      <c r="I78" s="91"/>
      <c r="J78" s="91"/>
      <c r="K78" s="95"/>
      <c r="L78" s="343">
        <v>0</v>
      </c>
      <c r="M78" s="344"/>
      <c r="N78" s="344"/>
      <c r="O78" s="84"/>
      <c r="P78" s="84"/>
      <c r="Q78" s="84"/>
      <c r="R78" s="101"/>
      <c r="S78" s="85"/>
      <c r="T78" s="6"/>
    </row>
    <row r="79" spans="2:34">
      <c r="B79" s="5"/>
      <c r="C79" s="90" t="s">
        <v>115</v>
      </c>
      <c r="D79" s="91"/>
      <c r="E79" s="91"/>
      <c r="F79" s="91"/>
      <c r="G79" s="91"/>
      <c r="H79" s="91"/>
      <c r="I79" s="91"/>
      <c r="J79" s="91"/>
      <c r="K79" s="95"/>
      <c r="L79" s="343">
        <f>SUM(L80:N81)</f>
        <v>0</v>
      </c>
      <c r="M79" s="344"/>
      <c r="N79" s="344"/>
      <c r="O79" s="344"/>
      <c r="P79" s="84"/>
      <c r="Q79" s="84"/>
      <c r="R79" s="84"/>
      <c r="S79" s="85"/>
      <c r="T79" s="6"/>
    </row>
    <row r="80" spans="2:34">
      <c r="B80" s="5"/>
      <c r="C80" s="90" t="s">
        <v>116</v>
      </c>
      <c r="D80" s="91"/>
      <c r="E80" s="91"/>
      <c r="F80" s="91"/>
      <c r="G80" s="91"/>
      <c r="H80" s="91"/>
      <c r="I80" s="91"/>
      <c r="J80" s="91"/>
      <c r="K80" s="95"/>
      <c r="L80" s="343">
        <v>0</v>
      </c>
      <c r="M80" s="344"/>
      <c r="N80" s="344"/>
      <c r="O80" s="84"/>
      <c r="P80" s="84"/>
      <c r="Q80" s="84"/>
      <c r="R80" s="84"/>
      <c r="S80" s="85"/>
      <c r="T80" s="6"/>
    </row>
    <row r="81" spans="2:25">
      <c r="B81" s="5"/>
      <c r="C81" s="90" t="s">
        <v>117</v>
      </c>
      <c r="D81" s="91"/>
      <c r="E81" s="91"/>
      <c r="F81" s="91"/>
      <c r="G81" s="91"/>
      <c r="H81" s="91"/>
      <c r="I81" s="91"/>
      <c r="J81" s="91"/>
      <c r="K81" s="95"/>
      <c r="L81" s="343">
        <f>'Servicer Report'!J47</f>
        <v>0</v>
      </c>
      <c r="M81" s="344"/>
      <c r="N81" s="344"/>
      <c r="O81" s="84"/>
      <c r="P81" s="84"/>
      <c r="Q81" s="84"/>
      <c r="R81" s="84"/>
      <c r="S81" s="85"/>
      <c r="T81" s="6"/>
    </row>
    <row r="82" spans="2:25">
      <c r="B82" s="5"/>
      <c r="C82" s="90" t="s">
        <v>118</v>
      </c>
      <c r="D82" s="91"/>
      <c r="E82" s="97"/>
      <c r="F82" s="97"/>
      <c r="G82" s="97"/>
      <c r="H82" s="97"/>
      <c r="I82" s="97"/>
      <c r="J82" s="97"/>
      <c r="K82" s="98"/>
      <c r="L82" s="345">
        <v>-75411.744994500652</v>
      </c>
      <c r="M82" s="346"/>
      <c r="N82" s="346"/>
      <c r="O82" s="346"/>
      <c r="P82" s="84"/>
      <c r="Q82" s="84"/>
      <c r="R82" s="84"/>
      <c r="S82" s="85"/>
      <c r="T82" s="6"/>
    </row>
    <row r="83" spans="2:25">
      <c r="B83" s="5"/>
      <c r="C83" s="102" t="s">
        <v>119</v>
      </c>
      <c r="D83" s="88"/>
      <c r="E83" s="88"/>
      <c r="F83" s="88"/>
      <c r="G83" s="88"/>
      <c r="H83" s="88"/>
      <c r="I83" s="88"/>
      <c r="J83" s="88"/>
      <c r="K83" s="94"/>
      <c r="L83" s="354"/>
      <c r="M83" s="355"/>
      <c r="N83" s="355"/>
      <c r="O83" s="355"/>
      <c r="P83" s="355"/>
      <c r="Q83" s="355"/>
      <c r="R83" s="355"/>
      <c r="S83" s="356"/>
      <c r="T83" s="6"/>
    </row>
    <row r="84" spans="2:25">
      <c r="B84" s="5"/>
      <c r="C84" s="357" t="s">
        <v>120</v>
      </c>
      <c r="D84" s="358"/>
      <c r="E84" s="358"/>
      <c r="F84" s="358"/>
      <c r="G84" s="358"/>
      <c r="H84" s="358"/>
      <c r="I84" s="358"/>
      <c r="J84" s="358"/>
      <c r="K84" s="358"/>
      <c r="L84" s="358"/>
      <c r="M84" s="358"/>
      <c r="N84" s="358"/>
      <c r="O84" s="358"/>
      <c r="P84" s="358"/>
      <c r="Q84" s="358"/>
      <c r="R84" s="358"/>
      <c r="S84" s="359"/>
      <c r="T84" s="6"/>
    </row>
    <row r="85" spans="2:25">
      <c r="B85" s="5"/>
      <c r="C85" s="102" t="s">
        <v>121</v>
      </c>
      <c r="D85" s="88"/>
      <c r="E85" s="88"/>
      <c r="F85" s="88"/>
      <c r="G85" s="88"/>
      <c r="H85" s="88"/>
      <c r="I85" s="88"/>
      <c r="J85" s="88"/>
      <c r="K85" s="88"/>
      <c r="L85" s="340">
        <f t="shared" ref="L85" si="20">SUM(L86:O88,L92:O96)</f>
        <v>8019220.5699999994</v>
      </c>
      <c r="M85" s="341"/>
      <c r="N85" s="341"/>
      <c r="O85" s="341"/>
      <c r="P85" s="341"/>
      <c r="Q85" s="341"/>
      <c r="R85" s="341"/>
      <c r="S85" s="342"/>
      <c r="T85" s="6"/>
    </row>
    <row r="86" spans="2:25">
      <c r="B86" s="5"/>
      <c r="C86" s="90" t="s">
        <v>122</v>
      </c>
      <c r="D86" s="91"/>
      <c r="E86" s="91"/>
      <c r="F86" s="91"/>
      <c r="G86" s="91"/>
      <c r="H86" s="91"/>
      <c r="I86" s="91"/>
      <c r="J86" s="91"/>
      <c r="K86" s="91"/>
      <c r="L86" s="343">
        <v>0</v>
      </c>
      <c r="M86" s="344"/>
      <c r="N86" s="344"/>
      <c r="O86" s="344"/>
      <c r="P86" s="84"/>
      <c r="Q86" s="84"/>
      <c r="R86" s="84"/>
      <c r="S86" s="103"/>
      <c r="T86" s="6"/>
    </row>
    <row r="87" spans="2:25">
      <c r="B87" s="5"/>
      <c r="C87" s="90" t="s">
        <v>123</v>
      </c>
      <c r="D87" s="91"/>
      <c r="E87" s="91"/>
      <c r="F87" s="91"/>
      <c r="G87" s="91"/>
      <c r="H87" s="91"/>
      <c r="I87" s="91"/>
      <c r="J87" s="91"/>
      <c r="K87" s="91"/>
      <c r="L87" s="343">
        <v>0</v>
      </c>
      <c r="M87" s="344"/>
      <c r="N87" s="344"/>
      <c r="O87" s="344"/>
      <c r="P87" s="84"/>
      <c r="Q87" s="84"/>
      <c r="R87" s="84"/>
      <c r="S87" s="103"/>
      <c r="T87" s="6"/>
    </row>
    <row r="88" spans="2:25">
      <c r="B88" s="5"/>
      <c r="C88" s="90" t="s">
        <v>124</v>
      </c>
      <c r="D88" s="91"/>
      <c r="E88" s="91"/>
      <c r="F88" s="91"/>
      <c r="G88" s="91"/>
      <c r="H88" s="91"/>
      <c r="I88" s="91"/>
      <c r="J88" s="91"/>
      <c r="K88" s="91"/>
      <c r="L88" s="343">
        <f>SUM(L89:N91)</f>
        <v>0</v>
      </c>
      <c r="M88" s="344"/>
      <c r="N88" s="344"/>
      <c r="O88" s="344"/>
      <c r="P88" s="84"/>
      <c r="Q88" s="84"/>
      <c r="R88" s="84"/>
      <c r="S88" s="103"/>
      <c r="T88" s="6"/>
    </row>
    <row r="89" spans="2:25">
      <c r="B89" s="5"/>
      <c r="C89" s="100" t="s">
        <v>125</v>
      </c>
      <c r="D89" s="91"/>
      <c r="E89" s="91"/>
      <c r="F89" s="91"/>
      <c r="G89" s="91"/>
      <c r="H89" s="91"/>
      <c r="I89" s="91"/>
      <c r="J89" s="91"/>
      <c r="K89" s="91"/>
      <c r="L89" s="343">
        <f>'Servicer Report'!J27</f>
        <v>0</v>
      </c>
      <c r="M89" s="344"/>
      <c r="N89" s="344"/>
      <c r="O89" s="84"/>
      <c r="P89" s="84"/>
      <c r="Q89" s="84"/>
      <c r="R89" s="104"/>
      <c r="S89" s="103"/>
      <c r="T89" s="6"/>
    </row>
    <row r="90" spans="2:25">
      <c r="B90" s="5"/>
      <c r="C90" s="100" t="s">
        <v>126</v>
      </c>
      <c r="D90" s="91"/>
      <c r="E90" s="91"/>
      <c r="F90" s="91"/>
      <c r="G90" s="91"/>
      <c r="H90" s="91"/>
      <c r="I90" s="91"/>
      <c r="J90" s="91"/>
      <c r="K90" s="91"/>
      <c r="L90" s="343">
        <f>'Servicer Report'!J28</f>
        <v>0</v>
      </c>
      <c r="M90" s="344"/>
      <c r="N90" s="344"/>
      <c r="O90" s="84"/>
      <c r="P90" s="84"/>
      <c r="Q90" s="84"/>
      <c r="R90" s="104"/>
      <c r="S90" s="103"/>
      <c r="T90" s="6"/>
    </row>
    <row r="91" spans="2:25">
      <c r="B91" s="5"/>
      <c r="C91" s="100" t="s">
        <v>127</v>
      </c>
      <c r="D91" s="91"/>
      <c r="E91" s="91"/>
      <c r="F91" s="91"/>
      <c r="G91" s="91"/>
      <c r="H91" s="91"/>
      <c r="I91" s="91"/>
      <c r="J91" s="91"/>
      <c r="K91" s="91"/>
      <c r="L91" s="343">
        <v>0</v>
      </c>
      <c r="M91" s="344"/>
      <c r="N91" s="344"/>
      <c r="O91" s="84"/>
      <c r="P91" s="84"/>
      <c r="Q91" s="84"/>
      <c r="R91" s="105"/>
      <c r="S91" s="103"/>
      <c r="T91" s="6"/>
      <c r="Y91" s="81"/>
    </row>
    <row r="92" spans="2:25">
      <c r="B92" s="5"/>
      <c r="C92" s="90" t="s">
        <v>128</v>
      </c>
      <c r="D92" s="91"/>
      <c r="E92" s="91"/>
      <c r="F92" s="91"/>
      <c r="G92" s="91"/>
      <c r="H92" s="91"/>
      <c r="I92" s="91"/>
      <c r="J92" s="91"/>
      <c r="K92" s="91"/>
      <c r="L92" s="343">
        <f>'Servicer Report'!J30</f>
        <v>8019220.5699999994</v>
      </c>
      <c r="M92" s="344"/>
      <c r="N92" s="344"/>
      <c r="O92" s="344"/>
      <c r="P92" s="84"/>
      <c r="Q92" s="84"/>
      <c r="R92" s="84"/>
      <c r="S92" s="103"/>
      <c r="T92" s="6"/>
    </row>
    <row r="93" spans="2:25">
      <c r="B93" s="5"/>
      <c r="C93" s="90" t="s">
        <v>129</v>
      </c>
      <c r="D93" s="91"/>
      <c r="E93" s="91"/>
      <c r="F93" s="91"/>
      <c r="G93" s="91"/>
      <c r="H93" s="91"/>
      <c r="I93" s="91"/>
      <c r="J93" s="91"/>
      <c r="K93" s="91"/>
      <c r="L93" s="343">
        <v>0</v>
      </c>
      <c r="M93" s="344"/>
      <c r="N93" s="344"/>
      <c r="O93" s="344"/>
      <c r="P93" s="84"/>
      <c r="Q93" s="84"/>
      <c r="R93" s="84"/>
      <c r="S93" s="103"/>
      <c r="T93" s="6"/>
    </row>
    <row r="94" spans="2:25">
      <c r="B94" s="5"/>
      <c r="C94" s="90" t="s">
        <v>130</v>
      </c>
      <c r="D94" s="91"/>
      <c r="E94" s="91"/>
      <c r="F94" s="91"/>
      <c r="G94" s="91"/>
      <c r="H94" s="91"/>
      <c r="I94" s="91"/>
      <c r="J94" s="91"/>
      <c r="K94" s="91"/>
      <c r="L94" s="343">
        <v>0</v>
      </c>
      <c r="M94" s="344"/>
      <c r="N94" s="344"/>
      <c r="O94" s="344"/>
      <c r="P94" s="84"/>
      <c r="Q94" s="84"/>
      <c r="R94" s="84"/>
      <c r="S94" s="103"/>
      <c r="T94" s="6"/>
      <c r="Y94" s="58"/>
    </row>
    <row r="95" spans="2:25">
      <c r="B95" s="5"/>
      <c r="C95" s="90" t="s">
        <v>131</v>
      </c>
      <c r="D95" s="91"/>
      <c r="E95" s="91"/>
      <c r="F95" s="91"/>
      <c r="G95" s="91"/>
      <c r="H95" s="91"/>
      <c r="I95" s="91"/>
      <c r="J95" s="91"/>
      <c r="K95" s="91"/>
      <c r="L95" s="343">
        <v>0</v>
      </c>
      <c r="M95" s="344"/>
      <c r="N95" s="344"/>
      <c r="O95" s="344"/>
      <c r="P95" s="84"/>
      <c r="Q95" s="84"/>
      <c r="R95" s="84"/>
      <c r="S95" s="103"/>
      <c r="T95" s="6"/>
      <c r="Y95" s="58"/>
    </row>
    <row r="96" spans="2:25">
      <c r="B96" s="5"/>
      <c r="C96" s="96" t="s">
        <v>132</v>
      </c>
      <c r="D96" s="97"/>
      <c r="E96" s="97"/>
      <c r="F96" s="97"/>
      <c r="G96" s="97"/>
      <c r="H96" s="97"/>
      <c r="I96" s="97"/>
      <c r="J96" s="97"/>
      <c r="K96" s="97"/>
      <c r="L96" s="335">
        <v>0</v>
      </c>
      <c r="M96" s="336"/>
      <c r="N96" s="336"/>
      <c r="O96" s="336"/>
      <c r="P96" s="106"/>
      <c r="Q96" s="106"/>
      <c r="R96" s="106"/>
      <c r="S96" s="107"/>
      <c r="T96" s="6"/>
    </row>
    <row r="97" spans="2:40">
      <c r="B97" s="5"/>
      <c r="C97" s="357" t="s">
        <v>133</v>
      </c>
      <c r="D97" s="358"/>
      <c r="E97" s="358"/>
      <c r="F97" s="358"/>
      <c r="G97" s="358"/>
      <c r="H97" s="358"/>
      <c r="I97" s="358"/>
      <c r="J97" s="358"/>
      <c r="K97" s="358"/>
      <c r="L97" s="358"/>
      <c r="M97" s="358"/>
      <c r="N97" s="358"/>
      <c r="O97" s="358"/>
      <c r="P97" s="358"/>
      <c r="Q97" s="358"/>
      <c r="R97" s="358"/>
      <c r="S97" s="359"/>
      <c r="T97" s="6"/>
    </row>
    <row r="98" spans="2:40">
      <c r="B98" s="5"/>
      <c r="C98" s="108" t="s">
        <v>134</v>
      </c>
      <c r="D98" s="91"/>
      <c r="E98" s="91"/>
      <c r="F98" s="91"/>
      <c r="G98" s="91"/>
      <c r="H98" s="91"/>
      <c r="I98" s="91"/>
      <c r="J98" s="91"/>
      <c r="K98" s="91"/>
      <c r="L98" s="340">
        <f>SUM(L99:O102)</f>
        <v>163427860.74600044</v>
      </c>
      <c r="M98" s="341"/>
      <c r="N98" s="341"/>
      <c r="O98" s="341"/>
      <c r="P98" s="341"/>
      <c r="Q98" s="341"/>
      <c r="R98" s="341"/>
      <c r="S98" s="342"/>
      <c r="T98" s="6"/>
      <c r="V98" s="58"/>
      <c r="X98" s="82"/>
    </row>
    <row r="99" spans="2:40">
      <c r="B99" s="5"/>
      <c r="C99" s="90" t="s">
        <v>135</v>
      </c>
      <c r="D99" s="91"/>
      <c r="E99" s="91"/>
      <c r="F99" s="91"/>
      <c r="G99" s="91"/>
      <c r="H99" s="91"/>
      <c r="I99" s="91"/>
      <c r="J99" s="91"/>
      <c r="K99" s="91"/>
      <c r="L99" s="343">
        <f>L58</f>
        <v>-3653222.7539995909</v>
      </c>
      <c r="M99" s="344"/>
      <c r="N99" s="344"/>
      <c r="O99" s="344"/>
      <c r="P99" s="84"/>
      <c r="Q99" s="84"/>
      <c r="R99" s="84"/>
      <c r="S99" s="85"/>
      <c r="T99" s="6"/>
    </row>
    <row r="100" spans="2:40">
      <c r="B100" s="5"/>
      <c r="C100" s="90" t="s">
        <v>136</v>
      </c>
      <c r="D100" s="91"/>
      <c r="E100" s="91"/>
      <c r="F100" s="91"/>
      <c r="G100" s="91"/>
      <c r="H100" s="91"/>
      <c r="I100" s="91"/>
      <c r="J100" s="91"/>
      <c r="K100" s="91"/>
      <c r="L100" s="343">
        <f>L65+L59+L62+L68-L85-L102+L60</f>
        <v>131509949.18050003</v>
      </c>
      <c r="M100" s="344"/>
      <c r="N100" s="344"/>
      <c r="O100" s="344"/>
      <c r="P100" s="84"/>
      <c r="Q100" s="84"/>
      <c r="R100" s="84"/>
      <c r="S100" s="85"/>
      <c r="T100" s="6"/>
      <c r="V100" s="81"/>
      <c r="AB100" s="58"/>
    </row>
    <row r="101" spans="2:40">
      <c r="B101" s="5"/>
      <c r="C101" s="90" t="s">
        <v>97</v>
      </c>
      <c r="D101" s="91"/>
      <c r="E101" s="91"/>
      <c r="F101" s="91"/>
      <c r="G101" s="91"/>
      <c r="H101" s="91"/>
      <c r="I101" s="91"/>
      <c r="J101" s="91"/>
      <c r="K101" s="91"/>
      <c r="L101" s="343">
        <f>N208</f>
        <v>0</v>
      </c>
      <c r="M101" s="344"/>
      <c r="N101" s="344"/>
      <c r="O101" s="344"/>
      <c r="P101" s="84"/>
      <c r="Q101" s="84"/>
      <c r="R101" s="84"/>
      <c r="S101" s="85"/>
      <c r="T101" s="6"/>
      <c r="V101" s="93"/>
    </row>
    <row r="102" spans="2:40" ht="15" thickBot="1">
      <c r="B102" s="5"/>
      <c r="C102" s="109" t="s">
        <v>98</v>
      </c>
      <c r="D102" s="110"/>
      <c r="E102" s="110"/>
      <c r="F102" s="110"/>
      <c r="G102" s="110"/>
      <c r="H102" s="110"/>
      <c r="I102" s="110"/>
      <c r="J102" s="110"/>
      <c r="K102" s="110"/>
      <c r="L102" s="364">
        <f>N202</f>
        <v>35571134.319499999</v>
      </c>
      <c r="M102" s="365"/>
      <c r="N102" s="365"/>
      <c r="O102" s="365"/>
      <c r="P102" s="111"/>
      <c r="Q102" s="111"/>
      <c r="R102" s="111"/>
      <c r="S102" s="112"/>
      <c r="T102" s="6"/>
      <c r="V102" s="81"/>
      <c r="AM102" s="58"/>
    </row>
    <row r="103" spans="2:40" ht="15" thickBot="1">
      <c r="B103" s="5"/>
      <c r="C103" s="113"/>
      <c r="D103" s="7"/>
      <c r="E103" s="7"/>
      <c r="F103" s="7"/>
      <c r="G103" s="7"/>
      <c r="H103" s="7"/>
      <c r="I103" s="7"/>
      <c r="J103" s="7"/>
      <c r="K103" s="7"/>
      <c r="L103" s="7"/>
      <c r="M103" s="7"/>
      <c r="N103" s="7"/>
      <c r="O103" s="7"/>
      <c r="P103" s="7"/>
      <c r="Q103" s="7"/>
      <c r="R103" s="7"/>
      <c r="S103" s="7"/>
      <c r="T103" s="6"/>
      <c r="AE103" s="58"/>
      <c r="AM103" s="81"/>
    </row>
    <row r="104" spans="2:40">
      <c r="B104" s="5"/>
      <c r="C104" s="327" t="s">
        <v>137</v>
      </c>
      <c r="D104" s="328"/>
      <c r="E104" s="328"/>
      <c r="F104" s="328"/>
      <c r="G104" s="328"/>
      <c r="H104" s="328"/>
      <c r="I104" s="328"/>
      <c r="J104" s="328"/>
      <c r="K104" s="328"/>
      <c r="L104" s="328"/>
      <c r="M104" s="328"/>
      <c r="N104" s="328"/>
      <c r="O104" s="328"/>
      <c r="P104" s="328"/>
      <c r="Q104" s="328"/>
      <c r="R104" s="328"/>
      <c r="S104" s="329"/>
      <c r="T104" s="6"/>
      <c r="AE104" s="81"/>
      <c r="AM104" s="81"/>
    </row>
    <row r="105" spans="2:40">
      <c r="B105" s="5"/>
      <c r="C105" s="114" t="s">
        <v>138</v>
      </c>
      <c r="D105" s="115"/>
      <c r="E105" s="115"/>
      <c r="F105" s="115"/>
      <c r="G105" s="115"/>
      <c r="H105" s="115"/>
      <c r="I105" s="115"/>
      <c r="J105" s="115"/>
      <c r="K105" s="116"/>
      <c r="L105" s="340">
        <f t="shared" ref="L105" si="21">SUM(L106:R111)</f>
        <v>73454464.006750003</v>
      </c>
      <c r="M105" s="341"/>
      <c r="N105" s="341"/>
      <c r="O105" s="341"/>
      <c r="P105" s="341"/>
      <c r="Q105" s="341"/>
      <c r="R105" s="341"/>
      <c r="S105" s="342"/>
      <c r="T105" s="6"/>
      <c r="V105" s="81"/>
      <c r="AE105" s="81"/>
      <c r="AM105" s="81"/>
      <c r="AN105" s="86"/>
    </row>
    <row r="106" spans="2:40">
      <c r="B106" s="5"/>
      <c r="C106" s="57" t="s">
        <v>139</v>
      </c>
      <c r="D106" s="32"/>
      <c r="E106" s="32"/>
      <c r="F106" s="32"/>
      <c r="G106" s="32"/>
      <c r="H106" s="32"/>
      <c r="I106" s="32"/>
      <c r="J106" s="32"/>
      <c r="K106" s="117"/>
      <c r="L106" s="360">
        <f>L69+L70+L79+L83-L90</f>
        <v>79430051.750499994</v>
      </c>
      <c r="M106" s="361"/>
      <c r="N106" s="361"/>
      <c r="O106" s="361"/>
      <c r="P106" s="361"/>
      <c r="Q106" s="361"/>
      <c r="R106" s="361"/>
      <c r="S106" s="85"/>
      <c r="T106" s="6"/>
      <c r="V106" s="81"/>
      <c r="W106" s="118"/>
      <c r="AE106" s="81"/>
      <c r="AM106" s="81"/>
    </row>
    <row r="107" spans="2:40">
      <c r="B107" s="5"/>
      <c r="C107" s="57" t="s">
        <v>140</v>
      </c>
      <c r="D107" s="32"/>
      <c r="E107" s="32"/>
      <c r="F107" s="32"/>
      <c r="G107" s="32"/>
      <c r="H107" s="32"/>
      <c r="I107" s="32"/>
      <c r="J107" s="32"/>
      <c r="K107" s="117"/>
      <c r="L107" s="360">
        <f>0.5*'Servicer Report'!L61</f>
        <v>2043632.8262499999</v>
      </c>
      <c r="M107" s="361"/>
      <c r="N107" s="361"/>
      <c r="O107" s="361"/>
      <c r="P107" s="361"/>
      <c r="Q107" s="361"/>
      <c r="R107" s="361"/>
      <c r="S107" s="119"/>
      <c r="T107" s="6"/>
      <c r="V107" s="81"/>
      <c r="W107" s="118"/>
      <c r="AE107" s="81"/>
      <c r="AM107" s="81"/>
    </row>
    <row r="108" spans="2:40">
      <c r="B108" s="5"/>
      <c r="C108" s="57" t="s">
        <v>141</v>
      </c>
      <c r="D108" s="32"/>
      <c r="E108" s="32"/>
      <c r="F108" s="32"/>
      <c r="G108" s="32"/>
      <c r="H108" s="32"/>
      <c r="I108" s="32"/>
      <c r="J108" s="32"/>
      <c r="K108" s="117"/>
      <c r="L108" s="361">
        <v>0</v>
      </c>
      <c r="M108" s="361"/>
      <c r="N108" s="361"/>
      <c r="O108" s="361"/>
      <c r="P108" s="361"/>
      <c r="Q108" s="361"/>
      <c r="R108" s="361"/>
      <c r="S108" s="119"/>
      <c r="T108" s="6"/>
      <c r="V108" s="81"/>
      <c r="W108" s="118"/>
      <c r="AE108" s="81"/>
      <c r="AM108" s="81"/>
    </row>
    <row r="109" spans="2:40">
      <c r="B109" s="5"/>
      <c r="C109" s="57" t="s">
        <v>142</v>
      </c>
      <c r="D109" s="32"/>
      <c r="E109" s="32"/>
      <c r="F109" s="32"/>
      <c r="G109" s="32"/>
      <c r="H109" s="32"/>
      <c r="I109" s="32"/>
      <c r="J109" s="32"/>
      <c r="K109" s="117"/>
      <c r="L109" s="361">
        <f>-'Servicer Report'!J30</f>
        <v>-8019220.5699999994</v>
      </c>
      <c r="M109" s="361"/>
      <c r="N109" s="361"/>
      <c r="O109" s="361"/>
      <c r="P109" s="361"/>
      <c r="Q109" s="361"/>
      <c r="R109" s="361"/>
      <c r="S109" s="119"/>
      <c r="T109" s="6"/>
      <c r="V109" s="81"/>
      <c r="W109" s="118"/>
      <c r="AE109" s="89"/>
    </row>
    <row r="110" spans="2:40">
      <c r="B110" s="5"/>
      <c r="C110" s="57" t="s">
        <v>143</v>
      </c>
      <c r="D110" s="32"/>
      <c r="E110" s="32"/>
      <c r="F110" s="32"/>
      <c r="G110" s="32"/>
      <c r="H110" s="32"/>
      <c r="I110" s="32"/>
      <c r="J110" s="32"/>
      <c r="K110" s="117"/>
      <c r="L110" s="360">
        <v>0</v>
      </c>
      <c r="M110" s="361"/>
      <c r="N110" s="361"/>
      <c r="O110" s="361"/>
      <c r="P110" s="361"/>
      <c r="Q110" s="361"/>
      <c r="R110" s="361"/>
      <c r="S110" s="119"/>
      <c r="T110" s="6"/>
      <c r="V110" s="58"/>
      <c r="W110" s="118"/>
      <c r="AE110" s="58"/>
      <c r="AH110" s="81"/>
    </row>
    <row r="111" spans="2:40" ht="15" thickBot="1">
      <c r="B111" s="5"/>
      <c r="C111" s="120" t="s">
        <v>144</v>
      </c>
      <c r="D111" s="121"/>
      <c r="E111" s="121"/>
      <c r="F111" s="121"/>
      <c r="G111" s="121"/>
      <c r="H111" s="121"/>
      <c r="I111" s="121"/>
      <c r="J111" s="121"/>
      <c r="K111" s="122"/>
      <c r="L111" s="362">
        <v>0</v>
      </c>
      <c r="M111" s="363"/>
      <c r="N111" s="363"/>
      <c r="O111" s="363"/>
      <c r="P111" s="363"/>
      <c r="Q111" s="363"/>
      <c r="R111" s="363"/>
      <c r="S111" s="123"/>
      <c r="T111" s="6"/>
      <c r="V111" s="81"/>
      <c r="W111" s="124"/>
      <c r="AE111" s="93"/>
    </row>
    <row r="112" spans="2:40" ht="15" thickBot="1">
      <c r="B112" s="5"/>
      <c r="C112" s="113"/>
      <c r="D112" s="7"/>
      <c r="E112" s="7"/>
      <c r="F112" s="7"/>
      <c r="G112" s="7"/>
      <c r="H112" s="7"/>
      <c r="I112" s="7"/>
      <c r="J112" s="7"/>
      <c r="K112" s="7"/>
      <c r="L112" s="125"/>
      <c r="M112" s="125"/>
      <c r="N112" s="125"/>
      <c r="O112" s="125"/>
      <c r="P112" s="125"/>
      <c r="Q112" s="125"/>
      <c r="R112" s="125"/>
      <c r="S112" s="126"/>
      <c r="T112" s="6"/>
      <c r="V112" s="81"/>
      <c r="AE112" s="81"/>
    </row>
    <row r="113" spans="2:34">
      <c r="B113" s="5"/>
      <c r="C113" s="327" t="s">
        <v>145</v>
      </c>
      <c r="D113" s="328"/>
      <c r="E113" s="328"/>
      <c r="F113" s="328"/>
      <c r="G113" s="328"/>
      <c r="H113" s="328"/>
      <c r="I113" s="328"/>
      <c r="J113" s="328"/>
      <c r="K113" s="328"/>
      <c r="L113" s="328"/>
      <c r="M113" s="328"/>
      <c r="N113" s="328"/>
      <c r="O113" s="328"/>
      <c r="P113" s="328"/>
      <c r="Q113" s="328"/>
      <c r="R113" s="328"/>
      <c r="S113" s="329"/>
      <c r="T113" s="6"/>
      <c r="V113" s="89"/>
      <c r="AE113" s="81"/>
      <c r="AH113" s="58"/>
    </row>
    <row r="114" spans="2:34">
      <c r="B114" s="5"/>
      <c r="C114" s="127" t="s">
        <v>146</v>
      </c>
      <c r="D114" s="12"/>
      <c r="E114" s="12"/>
      <c r="F114" s="12"/>
      <c r="G114" s="12"/>
      <c r="H114" s="12"/>
      <c r="I114" s="12"/>
      <c r="J114" s="12"/>
      <c r="K114" s="374">
        <f>L105</f>
        <v>73454464.006750003</v>
      </c>
      <c r="L114" s="375"/>
      <c r="M114" s="375"/>
      <c r="N114" s="375"/>
      <c r="O114" s="375"/>
      <c r="P114" s="375"/>
      <c r="Q114" s="375"/>
      <c r="R114" s="375"/>
      <c r="S114" s="376"/>
      <c r="T114" s="6"/>
      <c r="V114" s="81"/>
      <c r="W114" s="81"/>
      <c r="AE114" s="81"/>
    </row>
    <row r="115" spans="2:34">
      <c r="B115" s="5"/>
      <c r="C115" s="128" t="s">
        <v>147</v>
      </c>
      <c r="D115" s="21"/>
      <c r="E115" s="21"/>
      <c r="F115" s="21"/>
      <c r="G115" s="21"/>
      <c r="H115" s="21"/>
      <c r="I115" s="21"/>
      <c r="J115" s="12"/>
      <c r="K115" s="374">
        <f>M163</f>
        <v>114454837.35308281</v>
      </c>
      <c r="L115" s="375"/>
      <c r="M115" s="375"/>
      <c r="N115" s="375"/>
      <c r="O115" s="375"/>
      <c r="P115" s="375"/>
      <c r="Q115" s="375"/>
      <c r="R115" s="375"/>
      <c r="S115" s="376"/>
      <c r="T115" s="6"/>
      <c r="V115" s="58"/>
      <c r="W115" s="58"/>
      <c r="AE115" s="81"/>
    </row>
    <row r="116" spans="2:34" ht="15" thickBot="1">
      <c r="B116" s="5"/>
      <c r="C116" s="129" t="s">
        <v>148</v>
      </c>
      <c r="D116" s="27"/>
      <c r="E116" s="27"/>
      <c r="F116" s="27"/>
      <c r="G116" s="27"/>
      <c r="H116" s="27"/>
      <c r="I116" s="27"/>
      <c r="J116" s="27"/>
      <c r="K116" s="377">
        <f t="shared" ref="K116" si="22">MAX(K114-K115,0)</f>
        <v>0</v>
      </c>
      <c r="L116" s="378"/>
      <c r="M116" s="378"/>
      <c r="N116" s="378"/>
      <c r="O116" s="378"/>
      <c r="P116" s="378"/>
      <c r="Q116" s="378"/>
      <c r="R116" s="378"/>
      <c r="S116" s="379"/>
      <c r="T116" s="6"/>
      <c r="V116" s="93"/>
    </row>
    <row r="117" spans="2:34" ht="15" thickBot="1">
      <c r="B117" s="5"/>
      <c r="C117" s="113"/>
      <c r="D117" s="7"/>
      <c r="E117" s="7"/>
      <c r="F117" s="7"/>
      <c r="G117" s="7"/>
      <c r="H117" s="7"/>
      <c r="I117" s="7"/>
      <c r="J117" s="7"/>
      <c r="K117" s="7"/>
      <c r="L117" s="125"/>
      <c r="M117" s="125"/>
      <c r="N117" s="125"/>
      <c r="O117" s="125"/>
      <c r="P117" s="125"/>
      <c r="Q117" s="125"/>
      <c r="R117" s="125"/>
      <c r="S117" s="126"/>
      <c r="T117" s="6"/>
      <c r="V117" s="81"/>
    </row>
    <row r="118" spans="2:34">
      <c r="B118" s="5"/>
      <c r="C118" s="327" t="s">
        <v>149</v>
      </c>
      <c r="D118" s="328"/>
      <c r="E118" s="328"/>
      <c r="F118" s="328"/>
      <c r="G118" s="328"/>
      <c r="H118" s="328"/>
      <c r="I118" s="328"/>
      <c r="J118" s="328"/>
      <c r="K118" s="328"/>
      <c r="L118" s="328"/>
      <c r="M118" s="328"/>
      <c r="N118" s="328"/>
      <c r="O118" s="328"/>
      <c r="P118" s="328"/>
      <c r="Q118" s="328"/>
      <c r="R118" s="328"/>
      <c r="S118" s="329"/>
      <c r="T118" s="6"/>
      <c r="V118" s="81"/>
    </row>
    <row r="119" spans="2:34">
      <c r="B119" s="5"/>
      <c r="C119" s="130"/>
      <c r="D119" s="131"/>
      <c r="E119" s="131"/>
      <c r="F119" s="131"/>
      <c r="G119" s="131"/>
      <c r="H119" s="131"/>
      <c r="I119" s="131"/>
      <c r="J119" s="131"/>
      <c r="K119" s="380" t="s">
        <v>150</v>
      </c>
      <c r="L119" s="381"/>
      <c r="M119" s="132"/>
      <c r="N119" s="382" t="s">
        <v>151</v>
      </c>
      <c r="O119" s="383"/>
      <c r="P119" s="382" t="s">
        <v>152</v>
      </c>
      <c r="Q119" s="383"/>
      <c r="R119" s="384" t="s">
        <v>153</v>
      </c>
      <c r="S119" s="385"/>
      <c r="T119" s="6"/>
      <c r="AE119" s="58"/>
    </row>
    <row r="120" spans="2:34">
      <c r="B120" s="5"/>
      <c r="C120" s="128" t="s">
        <v>154</v>
      </c>
      <c r="D120" s="28"/>
      <c r="E120" s="28"/>
      <c r="F120" s="28"/>
      <c r="G120" s="28"/>
      <c r="H120" s="28"/>
      <c r="I120" s="28"/>
      <c r="J120" s="28"/>
      <c r="K120" s="366">
        <v>0</v>
      </c>
      <c r="L120" s="367"/>
      <c r="M120" s="134"/>
      <c r="N120" s="366">
        <v>0</v>
      </c>
      <c r="O120" s="367"/>
      <c r="P120" s="368" t="s">
        <v>155</v>
      </c>
      <c r="Q120" s="369"/>
      <c r="R120" s="368" t="s">
        <v>155</v>
      </c>
      <c r="S120" s="370"/>
      <c r="T120" s="6"/>
    </row>
    <row r="121" spans="2:34" ht="15" thickBot="1">
      <c r="B121" s="5"/>
      <c r="C121" s="129" t="s">
        <v>156</v>
      </c>
      <c r="D121" s="121"/>
      <c r="E121" s="121"/>
      <c r="F121" s="121"/>
      <c r="G121" s="121"/>
      <c r="H121" s="121"/>
      <c r="I121" s="121"/>
      <c r="J121" s="121"/>
      <c r="K121" s="371">
        <v>0</v>
      </c>
      <c r="L121" s="372"/>
      <c r="M121" s="135"/>
      <c r="N121" s="371">
        <v>0</v>
      </c>
      <c r="O121" s="372"/>
      <c r="P121" s="371" t="s">
        <v>155</v>
      </c>
      <c r="Q121" s="372"/>
      <c r="R121" s="371" t="s">
        <v>155</v>
      </c>
      <c r="S121" s="373"/>
      <c r="T121" s="6"/>
    </row>
    <row r="122" spans="2:34" ht="15" thickBot="1">
      <c r="B122" s="5"/>
      <c r="C122" s="113"/>
      <c r="D122" s="7"/>
      <c r="E122" s="7"/>
      <c r="F122" s="7"/>
      <c r="G122" s="7"/>
      <c r="H122" s="7"/>
      <c r="I122" s="7"/>
      <c r="J122" s="7"/>
      <c r="K122" s="7"/>
      <c r="L122" s="7"/>
      <c r="M122" s="7"/>
      <c r="N122" s="7"/>
      <c r="O122" s="7"/>
      <c r="P122" s="7"/>
      <c r="Q122" s="7"/>
      <c r="R122" s="7"/>
      <c r="S122" s="7"/>
      <c r="T122" s="6"/>
    </row>
    <row r="123" spans="2:34">
      <c r="B123" s="5"/>
      <c r="C123" s="327" t="s">
        <v>157</v>
      </c>
      <c r="D123" s="328"/>
      <c r="E123" s="328"/>
      <c r="F123" s="328"/>
      <c r="G123" s="328"/>
      <c r="H123" s="328"/>
      <c r="I123" s="328"/>
      <c r="J123" s="328"/>
      <c r="K123" s="328"/>
      <c r="L123" s="328"/>
      <c r="M123" s="328"/>
      <c r="N123" s="328"/>
      <c r="O123" s="328"/>
      <c r="P123" s="328"/>
      <c r="Q123" s="328"/>
      <c r="R123" s="328"/>
      <c r="S123" s="329"/>
      <c r="T123" s="6"/>
    </row>
    <row r="124" spans="2:34">
      <c r="B124" s="5"/>
      <c r="C124" s="57" t="s">
        <v>158</v>
      </c>
      <c r="D124" s="32"/>
      <c r="E124" s="32"/>
      <c r="F124" s="32"/>
      <c r="G124" s="32"/>
      <c r="H124" s="32"/>
      <c r="I124" s="32"/>
      <c r="J124" s="32"/>
      <c r="K124" s="117"/>
      <c r="L124" s="390" t="s">
        <v>159</v>
      </c>
      <c r="M124" s="391"/>
      <c r="N124" s="391"/>
      <c r="O124" s="391"/>
      <c r="P124" s="391"/>
      <c r="Q124" s="391"/>
      <c r="R124" s="391"/>
      <c r="S124" s="52"/>
      <c r="T124" s="6"/>
    </row>
    <row r="125" spans="2:34">
      <c r="B125" s="5"/>
      <c r="C125" s="57" t="s">
        <v>160</v>
      </c>
      <c r="D125" s="32"/>
      <c r="E125" s="32"/>
      <c r="F125" s="32"/>
      <c r="G125" s="32"/>
      <c r="H125" s="32"/>
      <c r="I125" s="32"/>
      <c r="J125" s="32"/>
      <c r="K125" s="117"/>
      <c r="L125" s="390" t="s">
        <v>159</v>
      </c>
      <c r="M125" s="391"/>
      <c r="N125" s="391"/>
      <c r="O125" s="391"/>
      <c r="P125" s="391"/>
      <c r="Q125" s="391"/>
      <c r="R125" s="391"/>
      <c r="S125" s="52"/>
      <c r="T125" s="6"/>
    </row>
    <row r="126" spans="2:34">
      <c r="B126" s="5"/>
      <c r="C126" s="57" t="s">
        <v>161</v>
      </c>
      <c r="D126" s="32"/>
      <c r="E126" s="32"/>
      <c r="F126" s="32"/>
      <c r="G126" s="32"/>
      <c r="H126" s="32"/>
      <c r="I126" s="32"/>
      <c r="J126" s="32"/>
      <c r="K126" s="117"/>
      <c r="L126" s="390" t="s">
        <v>155</v>
      </c>
      <c r="M126" s="391"/>
      <c r="N126" s="391"/>
      <c r="O126" s="391"/>
      <c r="P126" s="391"/>
      <c r="Q126" s="391"/>
      <c r="R126" s="391"/>
      <c r="S126" s="52"/>
      <c r="T126" s="6"/>
    </row>
    <row r="127" spans="2:34">
      <c r="B127" s="5"/>
      <c r="C127" s="127" t="s">
        <v>162</v>
      </c>
      <c r="D127" s="136"/>
      <c r="E127" s="136"/>
      <c r="F127" s="136"/>
      <c r="G127" s="136"/>
      <c r="H127" s="136"/>
      <c r="I127" s="136"/>
      <c r="J127" s="136"/>
      <c r="K127" s="137"/>
      <c r="L127" s="392" t="s">
        <v>159</v>
      </c>
      <c r="M127" s="393"/>
      <c r="N127" s="393"/>
      <c r="O127" s="393"/>
      <c r="P127" s="393"/>
      <c r="Q127" s="393"/>
      <c r="R127" s="393"/>
      <c r="S127" s="394"/>
      <c r="T127" s="6"/>
    </row>
    <row r="128" spans="2:34">
      <c r="B128" s="5"/>
      <c r="C128" s="138" t="s">
        <v>163</v>
      </c>
      <c r="D128" s="79"/>
      <c r="E128" s="79"/>
      <c r="F128" s="79"/>
      <c r="G128" s="79"/>
      <c r="H128" s="79"/>
      <c r="I128" s="79"/>
      <c r="J128" s="79"/>
      <c r="K128" s="139"/>
      <c r="L128" s="395" t="s">
        <v>159</v>
      </c>
      <c r="M128" s="396"/>
      <c r="N128" s="396"/>
      <c r="O128" s="396"/>
      <c r="P128" s="396"/>
      <c r="Q128" s="396"/>
      <c r="R128" s="396"/>
      <c r="S128" s="140"/>
      <c r="T128" s="6"/>
    </row>
    <row r="129" spans="2:20">
      <c r="B129" s="5"/>
      <c r="C129" s="141" t="s">
        <v>164</v>
      </c>
      <c r="D129" s="32"/>
      <c r="E129" s="32"/>
      <c r="F129" s="32"/>
      <c r="G129" s="32"/>
      <c r="H129" s="32"/>
      <c r="I129" s="32"/>
      <c r="J129" s="32"/>
      <c r="K129" s="142"/>
      <c r="L129" s="386" t="s">
        <v>159</v>
      </c>
      <c r="M129" s="387"/>
      <c r="N129" s="387"/>
      <c r="O129" s="387"/>
      <c r="P129" s="387"/>
      <c r="Q129" s="387"/>
      <c r="R129" s="143"/>
      <c r="S129" s="144"/>
      <c r="T129" s="6"/>
    </row>
    <row r="130" spans="2:20">
      <c r="B130" s="5"/>
      <c r="C130" s="141" t="s">
        <v>165</v>
      </c>
      <c r="D130" s="32"/>
      <c r="E130" s="32"/>
      <c r="F130" s="32"/>
      <c r="G130" s="32"/>
      <c r="H130" s="32"/>
      <c r="I130" s="32"/>
      <c r="J130" s="32"/>
      <c r="K130" s="142"/>
      <c r="L130" s="388" t="s">
        <v>159</v>
      </c>
      <c r="M130" s="389"/>
      <c r="N130" s="389"/>
      <c r="O130" s="389"/>
      <c r="P130" s="389"/>
      <c r="Q130" s="389"/>
      <c r="R130" s="143"/>
      <c r="S130" s="144"/>
      <c r="T130" s="6"/>
    </row>
    <row r="131" spans="2:20">
      <c r="B131" s="5"/>
      <c r="C131" s="141" t="s">
        <v>166</v>
      </c>
      <c r="D131" s="32"/>
      <c r="E131" s="32"/>
      <c r="F131" s="32"/>
      <c r="G131" s="32"/>
      <c r="H131" s="32"/>
      <c r="I131" s="32"/>
      <c r="J131" s="32"/>
      <c r="K131" s="142"/>
      <c r="L131" s="388" t="s">
        <v>155</v>
      </c>
      <c r="M131" s="389"/>
      <c r="N131" s="389"/>
      <c r="O131" s="389"/>
      <c r="P131" s="389"/>
      <c r="Q131" s="389"/>
      <c r="R131" s="143"/>
      <c r="S131" s="144"/>
      <c r="T131" s="6"/>
    </row>
    <row r="132" spans="2:20">
      <c r="B132" s="5"/>
      <c r="C132" s="141" t="s">
        <v>167</v>
      </c>
      <c r="D132" s="32"/>
      <c r="E132" s="32"/>
      <c r="F132" s="32"/>
      <c r="G132" s="32"/>
      <c r="H132" s="32"/>
      <c r="I132" s="32"/>
      <c r="J132" s="32"/>
      <c r="K132" s="142"/>
      <c r="L132" s="388" t="s">
        <v>155</v>
      </c>
      <c r="M132" s="389"/>
      <c r="N132" s="389"/>
      <c r="O132" s="389"/>
      <c r="P132" s="389"/>
      <c r="Q132" s="389"/>
      <c r="R132" s="143"/>
      <c r="S132" s="144"/>
      <c r="T132" s="6"/>
    </row>
    <row r="133" spans="2:20">
      <c r="B133" s="5"/>
      <c r="C133" s="141" t="s">
        <v>168</v>
      </c>
      <c r="D133" s="32"/>
      <c r="E133" s="32"/>
      <c r="F133" s="32"/>
      <c r="G133" s="32"/>
      <c r="H133" s="32"/>
      <c r="I133" s="32"/>
      <c r="J133" s="32"/>
      <c r="K133" s="142"/>
      <c r="L133" s="388" t="s">
        <v>155</v>
      </c>
      <c r="M133" s="389"/>
      <c r="N133" s="389"/>
      <c r="O133" s="389"/>
      <c r="P133" s="389"/>
      <c r="Q133" s="389"/>
      <c r="R133" s="143"/>
      <c r="S133" s="144"/>
      <c r="T133" s="6"/>
    </row>
    <row r="134" spans="2:20">
      <c r="B134" s="5"/>
      <c r="C134" s="141" t="s">
        <v>169</v>
      </c>
      <c r="D134" s="32"/>
      <c r="E134" s="32"/>
      <c r="F134" s="32"/>
      <c r="G134" s="32"/>
      <c r="H134" s="32"/>
      <c r="I134" s="32"/>
      <c r="J134" s="32"/>
      <c r="K134" s="142"/>
      <c r="L134" s="388" t="s">
        <v>155</v>
      </c>
      <c r="M134" s="389"/>
      <c r="N134" s="389"/>
      <c r="O134" s="389"/>
      <c r="P134" s="389"/>
      <c r="Q134" s="389"/>
      <c r="R134" s="143"/>
      <c r="S134" s="144"/>
      <c r="T134" s="6"/>
    </row>
    <row r="135" spans="2:20">
      <c r="B135" s="5"/>
      <c r="C135" s="141" t="s">
        <v>170</v>
      </c>
      <c r="D135" s="32"/>
      <c r="E135" s="32"/>
      <c r="F135" s="32"/>
      <c r="G135" s="32"/>
      <c r="H135" s="32"/>
      <c r="I135" s="32"/>
      <c r="J135" s="32"/>
      <c r="K135" s="142"/>
      <c r="L135" s="388" t="s">
        <v>155</v>
      </c>
      <c r="M135" s="389"/>
      <c r="N135" s="389"/>
      <c r="O135" s="389"/>
      <c r="P135" s="389"/>
      <c r="Q135" s="389"/>
      <c r="R135" s="143"/>
      <c r="S135" s="144"/>
      <c r="T135" s="6"/>
    </row>
    <row r="136" spans="2:20">
      <c r="B136" s="5"/>
      <c r="C136" s="127" t="s">
        <v>171</v>
      </c>
      <c r="D136" s="136"/>
      <c r="E136" s="136"/>
      <c r="F136" s="136"/>
      <c r="G136" s="136"/>
      <c r="H136" s="136"/>
      <c r="I136" s="136"/>
      <c r="J136" s="136"/>
      <c r="K136" s="145"/>
      <c r="L136" s="392" t="s">
        <v>159</v>
      </c>
      <c r="M136" s="393"/>
      <c r="N136" s="393"/>
      <c r="O136" s="393"/>
      <c r="P136" s="393"/>
      <c r="Q136" s="393"/>
      <c r="R136" s="393"/>
      <c r="S136" s="394"/>
      <c r="T136" s="6"/>
    </row>
    <row r="137" spans="2:20">
      <c r="B137" s="5"/>
      <c r="C137" s="138" t="s">
        <v>172</v>
      </c>
      <c r="D137" s="79"/>
      <c r="E137" s="79"/>
      <c r="F137" s="79"/>
      <c r="G137" s="79"/>
      <c r="H137" s="79"/>
      <c r="I137" s="79"/>
      <c r="J137" s="79"/>
      <c r="K137" s="139"/>
      <c r="L137" s="390" t="s">
        <v>159</v>
      </c>
      <c r="M137" s="391"/>
      <c r="N137" s="391"/>
      <c r="O137" s="391"/>
      <c r="P137" s="391"/>
      <c r="Q137" s="391"/>
      <c r="R137" s="391"/>
      <c r="S137" s="140"/>
      <c r="T137" s="6"/>
    </row>
    <row r="138" spans="2:20" ht="15" thickBot="1">
      <c r="B138" s="5"/>
      <c r="C138" s="129" t="s">
        <v>173</v>
      </c>
      <c r="D138" s="121"/>
      <c r="E138" s="121"/>
      <c r="F138" s="121"/>
      <c r="G138" s="121"/>
      <c r="H138" s="121"/>
      <c r="I138" s="121"/>
      <c r="J138" s="121"/>
      <c r="K138" s="146"/>
      <c r="L138" s="392" t="s">
        <v>159</v>
      </c>
      <c r="M138" s="393"/>
      <c r="N138" s="393"/>
      <c r="O138" s="393"/>
      <c r="P138" s="393"/>
      <c r="Q138" s="393"/>
      <c r="R138" s="393"/>
      <c r="S138" s="394"/>
      <c r="T138" s="6"/>
    </row>
    <row r="139" spans="2:20" ht="15" thickBot="1">
      <c r="B139" s="5"/>
      <c r="C139" s="113"/>
      <c r="D139" s="7"/>
      <c r="E139" s="7"/>
      <c r="F139" s="7"/>
      <c r="G139" s="7"/>
      <c r="H139" s="7"/>
      <c r="I139" s="7"/>
      <c r="J139" s="7"/>
      <c r="K139" s="7"/>
      <c r="L139" s="7"/>
      <c r="M139" s="7"/>
      <c r="N139" s="7"/>
      <c r="O139" s="7"/>
      <c r="P139" s="7"/>
      <c r="Q139" s="7"/>
      <c r="R139" s="7"/>
      <c r="S139" s="7"/>
      <c r="T139" s="6"/>
    </row>
    <row r="140" spans="2:20">
      <c r="B140" s="5"/>
      <c r="C140" s="327" t="s">
        <v>174</v>
      </c>
      <c r="D140" s="328"/>
      <c r="E140" s="328"/>
      <c r="F140" s="328"/>
      <c r="G140" s="328"/>
      <c r="H140" s="328"/>
      <c r="I140" s="328"/>
      <c r="J140" s="328"/>
      <c r="K140" s="328"/>
      <c r="L140" s="328"/>
      <c r="M140" s="328"/>
      <c r="N140" s="328"/>
      <c r="O140" s="328"/>
      <c r="P140" s="328"/>
      <c r="Q140" s="328"/>
      <c r="R140" s="328"/>
      <c r="S140" s="329"/>
      <c r="T140" s="6"/>
    </row>
    <row r="141" spans="2:20" ht="45.75" customHeight="1">
      <c r="B141" s="5"/>
      <c r="C141" s="397" t="s">
        <v>175</v>
      </c>
      <c r="D141" s="398"/>
      <c r="E141" s="398"/>
      <c r="F141" s="398"/>
      <c r="G141" s="398"/>
      <c r="H141" s="399"/>
      <c r="I141" s="400" t="s">
        <v>176</v>
      </c>
      <c r="J141" s="401"/>
      <c r="K141" s="401"/>
      <c r="L141" s="402"/>
      <c r="M141" s="403" t="s">
        <v>177</v>
      </c>
      <c r="N141" s="404"/>
      <c r="O141" s="404"/>
      <c r="P141" s="405"/>
      <c r="Q141" s="401" t="s">
        <v>178</v>
      </c>
      <c r="R141" s="401"/>
      <c r="S141" s="406"/>
      <c r="T141" s="6"/>
    </row>
    <row r="142" spans="2:20">
      <c r="B142" s="5"/>
      <c r="C142" s="128" t="s">
        <v>179</v>
      </c>
      <c r="D142" s="28"/>
      <c r="E142" s="28"/>
      <c r="F142" s="28"/>
      <c r="G142" s="28"/>
      <c r="H142" s="28"/>
      <c r="I142" s="411">
        <v>2.9802322387695298E-10</v>
      </c>
      <c r="J142" s="412"/>
      <c r="K142" s="412"/>
      <c r="L142" s="412"/>
      <c r="M142" s="413">
        <f>L98</f>
        <v>163427860.74600044</v>
      </c>
      <c r="N142" s="414"/>
      <c r="O142" s="414"/>
      <c r="P142" s="415"/>
      <c r="Q142" s="412">
        <f>I142</f>
        <v>2.9802322387695298E-10</v>
      </c>
      <c r="R142" s="412"/>
      <c r="S142" s="416"/>
      <c r="T142" s="148"/>
    </row>
    <row r="143" spans="2:20">
      <c r="B143" s="5"/>
      <c r="C143" s="114" t="s">
        <v>180</v>
      </c>
      <c r="D143" s="79"/>
      <c r="E143" s="79"/>
      <c r="F143" s="79"/>
      <c r="G143" s="79"/>
      <c r="H143" s="79"/>
      <c r="I143" s="411">
        <f>SUM(I144:K145)</f>
        <v>76676.290000000008</v>
      </c>
      <c r="J143" s="412"/>
      <c r="K143" s="412"/>
      <c r="L143" s="412"/>
      <c r="M143" s="411">
        <f>M142-Q142</f>
        <v>163427860.74600044</v>
      </c>
      <c r="N143" s="412"/>
      <c r="O143" s="412"/>
      <c r="P143" s="417"/>
      <c r="Q143" s="412">
        <f>SUM(Q144:R145)</f>
        <v>76676.290000000008</v>
      </c>
      <c r="R143" s="412"/>
      <c r="S143" s="416"/>
      <c r="T143" s="148"/>
    </row>
    <row r="144" spans="2:20">
      <c r="B144" s="5"/>
      <c r="C144" s="57" t="s">
        <v>181</v>
      </c>
      <c r="D144" s="32"/>
      <c r="E144" s="32"/>
      <c r="F144" s="32"/>
      <c r="G144" s="32"/>
      <c r="H144" s="32"/>
      <c r="I144" s="407">
        <v>51117.526666666672</v>
      </c>
      <c r="J144" s="408"/>
      <c r="K144" s="408"/>
      <c r="L144" s="149"/>
      <c r="M144" s="407">
        <f>(I144/$I$143)*$M$143</f>
        <v>108951907.16400029</v>
      </c>
      <c r="N144" s="408"/>
      <c r="O144" s="408"/>
      <c r="P144" s="150"/>
      <c r="Q144" s="408">
        <f>I144</f>
        <v>51117.526666666672</v>
      </c>
      <c r="R144" s="408"/>
      <c r="S144" s="151"/>
      <c r="T144" s="148"/>
    </row>
    <row r="145" spans="2:23">
      <c r="B145" s="5"/>
      <c r="C145" s="57" t="s">
        <v>182</v>
      </c>
      <c r="D145" s="32"/>
      <c r="E145" s="32"/>
      <c r="F145" s="32"/>
      <c r="G145" s="32"/>
      <c r="H145" s="32"/>
      <c r="I145" s="407">
        <v>25558.763333333336</v>
      </c>
      <c r="J145" s="408"/>
      <c r="K145" s="408"/>
      <c r="L145" s="152"/>
      <c r="M145" s="409">
        <f>(I145/$I$143)*$M$143</f>
        <v>54475953.582000144</v>
      </c>
      <c r="N145" s="410"/>
      <c r="O145" s="410"/>
      <c r="P145" s="153"/>
      <c r="Q145" s="408">
        <f>I145</f>
        <v>25558.763333333336</v>
      </c>
      <c r="R145" s="408"/>
      <c r="S145" s="154"/>
      <c r="T145" s="148"/>
    </row>
    <row r="146" spans="2:23">
      <c r="B146" s="5"/>
      <c r="C146" s="114" t="s">
        <v>183</v>
      </c>
      <c r="D146" s="79"/>
      <c r="E146" s="79"/>
      <c r="F146" s="79"/>
      <c r="G146" s="79"/>
      <c r="H146" s="79"/>
      <c r="I146" s="411">
        <f>SUM(I147:K148)</f>
        <v>454584.62999999989</v>
      </c>
      <c r="J146" s="412"/>
      <c r="K146" s="412"/>
      <c r="L146" s="412"/>
      <c r="M146" s="411">
        <f>M143-Q143</f>
        <v>163351184.45600045</v>
      </c>
      <c r="N146" s="412"/>
      <c r="O146" s="412"/>
      <c r="P146" s="417"/>
      <c r="Q146" s="412">
        <f>SUM(Q147:R148)</f>
        <v>454584.62999999989</v>
      </c>
      <c r="R146" s="412"/>
      <c r="S146" s="416"/>
      <c r="T146" s="148"/>
    </row>
    <row r="147" spans="2:23">
      <c r="B147" s="5"/>
      <c r="C147" s="57" t="s">
        <v>184</v>
      </c>
      <c r="D147" s="32"/>
      <c r="E147" s="32"/>
      <c r="F147" s="32"/>
      <c r="G147" s="32"/>
      <c r="H147" s="32"/>
      <c r="I147" s="407">
        <v>270.89999999999998</v>
      </c>
      <c r="J147" s="408"/>
      <c r="K147" s="408"/>
      <c r="L147" s="149"/>
      <c r="M147" s="407">
        <f>(I147/$I$146)*$M$146</f>
        <v>97345.649079975556</v>
      </c>
      <c r="N147" s="408"/>
      <c r="O147" s="408"/>
      <c r="P147" s="150"/>
      <c r="Q147" s="408">
        <f>I147</f>
        <v>270.89999999999998</v>
      </c>
      <c r="R147" s="408"/>
      <c r="S147" s="151"/>
      <c r="T147" s="148"/>
    </row>
    <row r="148" spans="2:23">
      <c r="B148" s="5"/>
      <c r="C148" s="57" t="s">
        <v>185</v>
      </c>
      <c r="D148" s="32"/>
      <c r="E148" s="32"/>
      <c r="F148" s="32"/>
      <c r="G148" s="32"/>
      <c r="H148" s="32"/>
      <c r="I148" s="407">
        <v>454313.72999999986</v>
      </c>
      <c r="J148" s="408"/>
      <c r="K148" s="408"/>
      <c r="L148" s="149"/>
      <c r="M148" s="409">
        <f>(I148/$I$146)*$M$146</f>
        <v>163253838.80692047</v>
      </c>
      <c r="N148" s="410"/>
      <c r="O148" s="410"/>
      <c r="P148" s="153"/>
      <c r="Q148" s="408">
        <f>I148</f>
        <v>454313.72999999986</v>
      </c>
      <c r="R148" s="408"/>
      <c r="S148" s="154"/>
      <c r="T148" s="148"/>
    </row>
    <row r="149" spans="2:23">
      <c r="B149" s="5"/>
      <c r="C149" s="114" t="s">
        <v>186</v>
      </c>
      <c r="D149" s="79"/>
      <c r="E149" s="79"/>
      <c r="F149" s="79"/>
      <c r="G149" s="79"/>
      <c r="H149" s="79"/>
      <c r="I149" s="411">
        <f>SUM(I150:K152)</f>
        <v>5500470.8100000015</v>
      </c>
      <c r="J149" s="412"/>
      <c r="K149" s="412"/>
      <c r="L149" s="417"/>
      <c r="M149" s="411">
        <f>M146-Q146</f>
        <v>162896599.82600045</v>
      </c>
      <c r="N149" s="412"/>
      <c r="O149" s="412"/>
      <c r="P149" s="417"/>
      <c r="Q149" s="412">
        <f>SUM(Q150:R152)</f>
        <v>5500470.8100000015</v>
      </c>
      <c r="R149" s="412"/>
      <c r="S149" s="416"/>
      <c r="T149" s="148"/>
    </row>
    <row r="150" spans="2:23">
      <c r="B150" s="5"/>
      <c r="C150" s="57" t="s">
        <v>187</v>
      </c>
      <c r="D150" s="32"/>
      <c r="E150" s="32"/>
      <c r="F150" s="32"/>
      <c r="G150" s="32"/>
      <c r="H150" s="32"/>
      <c r="I150" s="407">
        <v>4626525.2000000011</v>
      </c>
      <c r="J150" s="408"/>
      <c r="K150" s="408"/>
      <c r="L150" s="155"/>
      <c r="M150" s="407">
        <f>(I150/$I$149)*$M$149</f>
        <v>137014675.67451862</v>
      </c>
      <c r="N150" s="408"/>
      <c r="O150" s="408"/>
      <c r="P150" s="150"/>
      <c r="Q150" s="408">
        <f>I150</f>
        <v>4626525.2000000011</v>
      </c>
      <c r="R150" s="408"/>
      <c r="S150" s="151"/>
      <c r="T150" s="148"/>
      <c r="V150" s="81"/>
      <c r="W150" s="58"/>
    </row>
    <row r="151" spans="2:23">
      <c r="B151" s="5"/>
      <c r="C151" s="57" t="s">
        <v>188</v>
      </c>
      <c r="D151" s="32"/>
      <c r="E151" s="32"/>
      <c r="F151" s="32"/>
      <c r="G151" s="32"/>
      <c r="H151" s="32"/>
      <c r="I151" s="407">
        <v>57500</v>
      </c>
      <c r="J151" s="408"/>
      <c r="K151" s="408"/>
      <c r="L151" s="155"/>
      <c r="M151" s="407">
        <f>(I151/$I$149)*$M$149</f>
        <v>1702864.139005407</v>
      </c>
      <c r="N151" s="408"/>
      <c r="O151" s="408"/>
      <c r="P151" s="150"/>
      <c r="Q151" s="408">
        <f t="shared" ref="Q151:Q152" si="23">I151</f>
        <v>57500</v>
      </c>
      <c r="R151" s="408"/>
      <c r="S151" s="151"/>
      <c r="T151" s="148"/>
    </row>
    <row r="152" spans="2:23">
      <c r="B152" s="5"/>
      <c r="C152" s="57" t="s">
        <v>189</v>
      </c>
      <c r="D152" s="32"/>
      <c r="E152" s="32"/>
      <c r="F152" s="32"/>
      <c r="G152" s="32"/>
      <c r="H152" s="32"/>
      <c r="I152" s="409">
        <v>816445.61000000034</v>
      </c>
      <c r="J152" s="410"/>
      <c r="K152" s="410"/>
      <c r="L152" s="153"/>
      <c r="M152" s="409">
        <f>(I152/$I$149)*$M$149</f>
        <v>24179060.012476433</v>
      </c>
      <c r="N152" s="410"/>
      <c r="O152" s="410"/>
      <c r="P152" s="153"/>
      <c r="Q152" s="408">
        <f t="shared" si="23"/>
        <v>816445.61000000034</v>
      </c>
      <c r="R152" s="408"/>
      <c r="S152" s="154"/>
      <c r="T152" s="148"/>
    </row>
    <row r="153" spans="2:23">
      <c r="B153" s="5"/>
      <c r="C153" s="128" t="s">
        <v>190</v>
      </c>
      <c r="D153" s="28"/>
      <c r="E153" s="28"/>
      <c r="F153" s="28"/>
      <c r="G153" s="28"/>
      <c r="H153" s="28"/>
      <c r="I153" s="411">
        <v>0</v>
      </c>
      <c r="J153" s="412"/>
      <c r="K153" s="412"/>
      <c r="L153" s="412"/>
      <c r="M153" s="413">
        <f>M149-Q149</f>
        <v>157396129.01600045</v>
      </c>
      <c r="N153" s="414"/>
      <c r="O153" s="414"/>
      <c r="P153" s="415"/>
      <c r="Q153" s="412">
        <f>I153</f>
        <v>0</v>
      </c>
      <c r="R153" s="412"/>
      <c r="S153" s="416"/>
      <c r="T153" s="148"/>
    </row>
    <row r="154" spans="2:23">
      <c r="B154" s="5"/>
      <c r="C154" s="114" t="s">
        <v>191</v>
      </c>
      <c r="D154" s="79"/>
      <c r="E154" s="79"/>
      <c r="F154" s="79"/>
      <c r="G154" s="79"/>
      <c r="H154" s="79"/>
      <c r="I154" s="411">
        <v>0</v>
      </c>
      <c r="J154" s="412"/>
      <c r="K154" s="412"/>
      <c r="L154" s="412"/>
      <c r="M154" s="413">
        <f>M153-Q153</f>
        <v>157396129.01600045</v>
      </c>
      <c r="N154" s="414"/>
      <c r="O154" s="414"/>
      <c r="P154" s="415"/>
      <c r="Q154" s="412">
        <f>I154</f>
        <v>0</v>
      </c>
      <c r="R154" s="412"/>
      <c r="S154" s="416"/>
      <c r="T154" s="148"/>
    </row>
    <row r="155" spans="2:23">
      <c r="B155" s="5"/>
      <c r="C155" s="114" t="s">
        <v>192</v>
      </c>
      <c r="D155" s="79"/>
      <c r="E155" s="79"/>
      <c r="F155" s="79"/>
      <c r="G155" s="79"/>
      <c r="H155" s="79"/>
      <c r="I155" s="411">
        <f>SUM(I156:K157)</f>
        <v>25009519.772506684</v>
      </c>
      <c r="J155" s="412"/>
      <c r="K155" s="412"/>
      <c r="L155" s="417"/>
      <c r="M155" s="411">
        <f>M154-Q154</f>
        <v>157396129.01600045</v>
      </c>
      <c r="N155" s="412"/>
      <c r="O155" s="412"/>
      <c r="P155" s="417"/>
      <c r="Q155" s="412">
        <f>SUM(Q156:R158)</f>
        <v>25009519.772506684</v>
      </c>
      <c r="R155" s="412"/>
      <c r="S155" s="416"/>
      <c r="T155" s="148"/>
    </row>
    <row r="156" spans="2:23">
      <c r="B156" s="5"/>
      <c r="C156" s="57" t="s">
        <v>193</v>
      </c>
      <c r="D156" s="32"/>
      <c r="E156" s="32"/>
      <c r="F156" s="32"/>
      <c r="G156" s="32"/>
      <c r="H156" s="32"/>
      <c r="I156" s="407">
        <f>SUM($E$37:$G$37)</f>
        <v>8705750.3478491474</v>
      </c>
      <c r="J156" s="408"/>
      <c r="K156" s="408"/>
      <c r="L156" s="155"/>
      <c r="M156" s="407">
        <f>(I156/$I$155)*$M$155</f>
        <v>54789192.971129805</v>
      </c>
      <c r="N156" s="408"/>
      <c r="O156" s="408"/>
      <c r="P156" s="150"/>
      <c r="Q156" s="408">
        <f>I156</f>
        <v>8705750.3478491474</v>
      </c>
      <c r="R156" s="408"/>
      <c r="S156" s="151"/>
      <c r="T156" s="148"/>
    </row>
    <row r="157" spans="2:23">
      <c r="B157" s="5"/>
      <c r="C157" s="57" t="s">
        <v>194</v>
      </c>
      <c r="D157" s="32"/>
      <c r="E157" s="32"/>
      <c r="F157" s="32"/>
      <c r="G157" s="32"/>
      <c r="H157" s="32"/>
      <c r="I157" s="407">
        <f>SUM($H$37:$J$37)</f>
        <v>16303769.424657535</v>
      </c>
      <c r="J157" s="408"/>
      <c r="K157" s="408"/>
      <c r="L157" s="155"/>
      <c r="M157" s="407">
        <f>(I157/$I$155)*$M$155</f>
        <v>102606936.04487063</v>
      </c>
      <c r="N157" s="408"/>
      <c r="O157" s="408"/>
      <c r="P157" s="150"/>
      <c r="Q157" s="408">
        <f t="shared" ref="Q157:Q165" si="24">I157</f>
        <v>16303769.424657535</v>
      </c>
      <c r="R157" s="408"/>
      <c r="S157" s="151"/>
      <c r="T157" s="148"/>
    </row>
    <row r="158" spans="2:23">
      <c r="B158" s="5"/>
      <c r="C158" s="156" t="s">
        <v>195</v>
      </c>
      <c r="D158" s="136"/>
      <c r="E158" s="136"/>
      <c r="F158" s="136"/>
      <c r="G158" s="136"/>
      <c r="H158" s="136"/>
      <c r="I158" s="409">
        <v>0</v>
      </c>
      <c r="J158" s="410"/>
      <c r="K158" s="410"/>
      <c r="L158" s="153"/>
      <c r="M158" s="409">
        <f>(I158/$I$155)*$M$155</f>
        <v>0</v>
      </c>
      <c r="N158" s="410"/>
      <c r="O158" s="410"/>
      <c r="P158" s="153"/>
      <c r="Q158" s="408">
        <f t="shared" si="24"/>
        <v>0</v>
      </c>
      <c r="R158" s="408"/>
      <c r="S158" s="154"/>
      <c r="T158" s="148"/>
    </row>
    <row r="159" spans="2:23">
      <c r="B159" s="5"/>
      <c r="C159" s="128" t="s">
        <v>196</v>
      </c>
      <c r="D159" s="28"/>
      <c r="E159" s="28"/>
      <c r="F159" s="28"/>
      <c r="G159" s="28"/>
      <c r="H159" s="28"/>
      <c r="I159" s="411">
        <f>SUM($K$37:$M$37)</f>
        <v>8351970.0273972601</v>
      </c>
      <c r="J159" s="412"/>
      <c r="K159" s="412"/>
      <c r="L159" s="412"/>
      <c r="M159" s="413">
        <f>M155-Q155</f>
        <v>132386609.24349377</v>
      </c>
      <c r="N159" s="414"/>
      <c r="O159" s="414"/>
      <c r="P159" s="415"/>
      <c r="Q159" s="412">
        <f t="shared" si="24"/>
        <v>8351970.0273972601</v>
      </c>
      <c r="R159" s="412"/>
      <c r="S159" s="416"/>
      <c r="T159" s="148"/>
    </row>
    <row r="160" spans="2:23">
      <c r="B160" s="5"/>
      <c r="C160" s="157" t="s">
        <v>197</v>
      </c>
      <c r="D160" s="28"/>
      <c r="E160" s="28"/>
      <c r="F160" s="28"/>
      <c r="G160" s="28"/>
      <c r="H160" s="28"/>
      <c r="I160" s="411">
        <f>SUM($N$37:$P$37)</f>
        <v>5517950.7945205467</v>
      </c>
      <c r="J160" s="412"/>
      <c r="K160" s="412"/>
      <c r="L160" s="412"/>
      <c r="M160" s="413">
        <f t="shared" ref="M160:M166" si="25">M159-Q159</f>
        <v>124034639.21609651</v>
      </c>
      <c r="N160" s="414"/>
      <c r="O160" s="414"/>
      <c r="P160" s="415"/>
      <c r="Q160" s="412">
        <f t="shared" si="24"/>
        <v>5517950.7945205467</v>
      </c>
      <c r="R160" s="412"/>
      <c r="S160" s="416"/>
      <c r="T160" s="148"/>
    </row>
    <row r="161" spans="2:20">
      <c r="B161" s="5"/>
      <c r="C161" s="157" t="s">
        <v>198</v>
      </c>
      <c r="D161" s="28"/>
      <c r="E161" s="28"/>
      <c r="F161" s="28"/>
      <c r="G161" s="28"/>
      <c r="H161" s="28"/>
      <c r="I161" s="411">
        <f>SUM($Q$37:$S$37)</f>
        <v>4061851.0684931511</v>
      </c>
      <c r="J161" s="412"/>
      <c r="K161" s="412"/>
      <c r="L161" s="412"/>
      <c r="M161" s="418">
        <f t="shared" si="25"/>
        <v>118516688.42157596</v>
      </c>
      <c r="N161" s="419"/>
      <c r="O161" s="419"/>
      <c r="P161" s="420"/>
      <c r="Q161" s="412">
        <f t="shared" si="24"/>
        <v>4061851.0684931511</v>
      </c>
      <c r="R161" s="412"/>
      <c r="S161" s="416"/>
      <c r="T161" s="148"/>
    </row>
    <row r="162" spans="2:20">
      <c r="B162" s="5"/>
      <c r="C162" s="157" t="s">
        <v>199</v>
      </c>
      <c r="D162" s="28"/>
      <c r="E162" s="28"/>
      <c r="F162" s="28"/>
      <c r="G162" s="28"/>
      <c r="H162" s="28"/>
      <c r="I162" s="411">
        <v>0</v>
      </c>
      <c r="J162" s="412"/>
      <c r="K162" s="412"/>
      <c r="L162" s="412"/>
      <c r="M162" s="413">
        <f t="shared" si="25"/>
        <v>114454837.35308281</v>
      </c>
      <c r="N162" s="414"/>
      <c r="O162" s="414"/>
      <c r="P162" s="415"/>
      <c r="Q162" s="412">
        <f t="shared" si="24"/>
        <v>0</v>
      </c>
      <c r="R162" s="412"/>
      <c r="S162" s="416"/>
      <c r="T162" s="148"/>
    </row>
    <row r="163" spans="2:20">
      <c r="B163" s="5"/>
      <c r="C163" s="128" t="s">
        <v>200</v>
      </c>
      <c r="D163" s="28"/>
      <c r="E163" s="28"/>
      <c r="F163" s="28"/>
      <c r="G163" s="28"/>
      <c r="H163" s="28"/>
      <c r="I163" s="411">
        <v>0</v>
      </c>
      <c r="J163" s="412"/>
      <c r="K163" s="412"/>
      <c r="L163" s="412"/>
      <c r="M163" s="413">
        <f t="shared" si="25"/>
        <v>114454837.35308281</v>
      </c>
      <c r="N163" s="414"/>
      <c r="O163" s="414"/>
      <c r="P163" s="415"/>
      <c r="Q163" s="412">
        <f t="shared" si="24"/>
        <v>0</v>
      </c>
      <c r="R163" s="412"/>
      <c r="S163" s="416"/>
      <c r="T163" s="148"/>
    </row>
    <row r="164" spans="2:20">
      <c r="B164" s="5"/>
      <c r="C164" s="128" t="s">
        <v>201</v>
      </c>
      <c r="D164" s="28"/>
      <c r="E164" s="28"/>
      <c r="F164" s="28"/>
      <c r="G164" s="28"/>
      <c r="H164" s="28"/>
      <c r="I164" s="411">
        <v>0</v>
      </c>
      <c r="J164" s="412"/>
      <c r="K164" s="412"/>
      <c r="L164" s="412"/>
      <c r="M164" s="413">
        <f t="shared" si="25"/>
        <v>114454837.35308281</v>
      </c>
      <c r="N164" s="414"/>
      <c r="O164" s="414"/>
      <c r="P164" s="415"/>
      <c r="Q164" s="412">
        <f t="shared" si="24"/>
        <v>0</v>
      </c>
      <c r="R164" s="412"/>
      <c r="S164" s="416"/>
      <c r="T164" s="148"/>
    </row>
    <row r="165" spans="2:20">
      <c r="B165" s="5"/>
      <c r="C165" s="128" t="s">
        <v>202</v>
      </c>
      <c r="D165" s="28"/>
      <c r="E165" s="28"/>
      <c r="F165" s="28"/>
      <c r="G165" s="28"/>
      <c r="H165" s="28"/>
      <c r="I165" s="411">
        <f>N211</f>
        <v>0</v>
      </c>
      <c r="J165" s="412"/>
      <c r="K165" s="412"/>
      <c r="L165" s="412"/>
      <c r="M165" s="413">
        <f t="shared" si="25"/>
        <v>114454837.35308281</v>
      </c>
      <c r="N165" s="414"/>
      <c r="O165" s="414"/>
      <c r="P165" s="415"/>
      <c r="Q165" s="412">
        <f t="shared" si="24"/>
        <v>0</v>
      </c>
      <c r="R165" s="412"/>
      <c r="S165" s="416"/>
      <c r="T165" s="148"/>
    </row>
    <row r="166" spans="2:20">
      <c r="B166" s="5"/>
      <c r="C166" s="114" t="s">
        <v>203</v>
      </c>
      <c r="D166" s="79"/>
      <c r="E166" s="79"/>
      <c r="F166" s="79"/>
      <c r="G166" s="79"/>
      <c r="H166" s="79"/>
      <c r="I166" s="411">
        <f>SUM(I167:K172)</f>
        <v>73454464.006750003</v>
      </c>
      <c r="J166" s="412"/>
      <c r="K166" s="412"/>
      <c r="L166" s="417"/>
      <c r="M166" s="411">
        <f t="shared" si="25"/>
        <v>114454837.35308281</v>
      </c>
      <c r="N166" s="412"/>
      <c r="O166" s="412"/>
      <c r="P166" s="417"/>
      <c r="Q166" s="412">
        <f>SUM(Q167:R172)</f>
        <v>73454464.006750003</v>
      </c>
      <c r="R166" s="412"/>
      <c r="S166" s="416"/>
      <c r="T166" s="148"/>
    </row>
    <row r="167" spans="2:20">
      <c r="B167" s="5"/>
      <c r="C167" s="57" t="s">
        <v>204</v>
      </c>
      <c r="D167" s="32"/>
      <c r="E167" s="32"/>
      <c r="F167" s="32"/>
      <c r="G167" s="32"/>
      <c r="H167" s="32"/>
      <c r="I167" s="407">
        <v>0</v>
      </c>
      <c r="J167" s="408"/>
      <c r="K167" s="408"/>
      <c r="L167" s="150"/>
      <c r="M167" s="407">
        <f t="shared" ref="M167:M172" si="26">(I167/$I$166)*$M$166</f>
        <v>0</v>
      </c>
      <c r="N167" s="408"/>
      <c r="O167" s="408"/>
      <c r="P167" s="150"/>
      <c r="Q167" s="408">
        <f>I167</f>
        <v>0</v>
      </c>
      <c r="R167" s="408"/>
      <c r="S167" s="151"/>
      <c r="T167" s="148"/>
    </row>
    <row r="168" spans="2:20">
      <c r="B168" s="5"/>
      <c r="C168" s="141" t="s">
        <v>205</v>
      </c>
      <c r="D168" s="32"/>
      <c r="E168" s="32"/>
      <c r="F168" s="32"/>
      <c r="G168" s="32"/>
      <c r="H168" s="32"/>
      <c r="I168" s="407">
        <f>$L$105</f>
        <v>73454464.006750003</v>
      </c>
      <c r="J168" s="408"/>
      <c r="K168" s="408"/>
      <c r="L168" s="150"/>
      <c r="M168" s="407">
        <f t="shared" si="26"/>
        <v>114454837.35308281</v>
      </c>
      <c r="N168" s="408"/>
      <c r="O168" s="408"/>
      <c r="P168" s="150"/>
      <c r="Q168" s="408">
        <f t="shared" ref="Q168:Q174" si="27">I168</f>
        <v>73454464.006750003</v>
      </c>
      <c r="R168" s="408"/>
      <c r="S168" s="151"/>
      <c r="T168" s="148"/>
    </row>
    <row r="169" spans="2:20">
      <c r="B169" s="5"/>
      <c r="C169" s="141" t="s">
        <v>206</v>
      </c>
      <c r="D169" s="32"/>
      <c r="E169" s="32"/>
      <c r="F169" s="32"/>
      <c r="G169" s="32"/>
      <c r="H169" s="32"/>
      <c r="I169" s="407">
        <v>0</v>
      </c>
      <c r="J169" s="408"/>
      <c r="K169" s="408"/>
      <c r="L169" s="150"/>
      <c r="M169" s="407">
        <f t="shared" si="26"/>
        <v>0</v>
      </c>
      <c r="N169" s="408"/>
      <c r="O169" s="408"/>
      <c r="P169" s="150"/>
      <c r="Q169" s="408">
        <f t="shared" si="27"/>
        <v>0</v>
      </c>
      <c r="R169" s="408"/>
      <c r="S169" s="151"/>
      <c r="T169" s="148"/>
    </row>
    <row r="170" spans="2:20">
      <c r="B170" s="5"/>
      <c r="C170" s="141" t="s">
        <v>207</v>
      </c>
      <c r="D170" s="32"/>
      <c r="E170" s="32"/>
      <c r="F170" s="32"/>
      <c r="G170" s="32"/>
      <c r="H170" s="32"/>
      <c r="I170" s="407">
        <v>0</v>
      </c>
      <c r="J170" s="408"/>
      <c r="K170" s="408"/>
      <c r="L170" s="150"/>
      <c r="M170" s="407">
        <f t="shared" si="26"/>
        <v>0</v>
      </c>
      <c r="N170" s="408"/>
      <c r="O170" s="408"/>
      <c r="P170" s="150"/>
      <c r="Q170" s="408">
        <f t="shared" si="27"/>
        <v>0</v>
      </c>
      <c r="R170" s="408"/>
      <c r="S170" s="151"/>
      <c r="T170" s="148"/>
    </row>
    <row r="171" spans="2:20">
      <c r="B171" s="5"/>
      <c r="C171" s="57" t="s">
        <v>208</v>
      </c>
      <c r="D171" s="32"/>
      <c r="E171" s="32"/>
      <c r="F171" s="32"/>
      <c r="G171" s="32"/>
      <c r="H171" s="32"/>
      <c r="I171" s="407">
        <v>0</v>
      </c>
      <c r="J171" s="408"/>
      <c r="K171" s="408"/>
      <c r="L171" s="422"/>
      <c r="M171" s="407">
        <f t="shared" si="26"/>
        <v>0</v>
      </c>
      <c r="N171" s="408"/>
      <c r="O171" s="408"/>
      <c r="P171" s="150"/>
      <c r="Q171" s="408">
        <f t="shared" si="27"/>
        <v>0</v>
      </c>
      <c r="R171" s="408"/>
      <c r="S171" s="151"/>
      <c r="T171" s="148"/>
    </row>
    <row r="172" spans="2:20">
      <c r="B172" s="5"/>
      <c r="C172" s="156" t="s">
        <v>209</v>
      </c>
      <c r="D172" s="136"/>
      <c r="E172" s="136"/>
      <c r="F172" s="136"/>
      <c r="G172" s="136"/>
      <c r="H172" s="136"/>
      <c r="I172" s="409">
        <v>0</v>
      </c>
      <c r="J172" s="410"/>
      <c r="K172" s="410"/>
      <c r="L172" s="421"/>
      <c r="M172" s="409">
        <f t="shared" si="26"/>
        <v>0</v>
      </c>
      <c r="N172" s="410"/>
      <c r="O172" s="410"/>
      <c r="P172" s="153"/>
      <c r="Q172" s="408">
        <f t="shared" si="27"/>
        <v>0</v>
      </c>
      <c r="R172" s="408"/>
      <c r="S172" s="154"/>
      <c r="T172" s="148"/>
    </row>
    <row r="173" spans="2:20">
      <c r="B173" s="5"/>
      <c r="C173" s="128" t="s">
        <v>210</v>
      </c>
      <c r="D173" s="28"/>
      <c r="E173" s="28"/>
      <c r="F173" s="28"/>
      <c r="G173" s="28"/>
      <c r="H173" s="28"/>
      <c r="I173" s="411">
        <f>N199</f>
        <v>35571134.319499999</v>
      </c>
      <c r="J173" s="412"/>
      <c r="K173" s="412"/>
      <c r="L173" s="412"/>
      <c r="M173" s="413">
        <f>M166-Q166</f>
        <v>41000373.346332803</v>
      </c>
      <c r="N173" s="414"/>
      <c r="O173" s="414"/>
      <c r="P173" s="415"/>
      <c r="Q173" s="412">
        <f t="shared" si="27"/>
        <v>35571134.319499999</v>
      </c>
      <c r="R173" s="412"/>
      <c r="S173" s="416"/>
      <c r="T173" s="148"/>
    </row>
    <row r="174" spans="2:20">
      <c r="B174" s="5"/>
      <c r="C174" s="128" t="s">
        <v>211</v>
      </c>
      <c r="D174" s="28"/>
      <c r="E174" s="28"/>
      <c r="F174" s="28"/>
      <c r="G174" s="28"/>
      <c r="H174" s="28"/>
      <c r="I174" s="411">
        <v>0</v>
      </c>
      <c r="J174" s="412"/>
      <c r="K174" s="412"/>
      <c r="L174" s="412"/>
      <c r="M174" s="413">
        <f>M173-Q173</f>
        <v>5429239.0268328041</v>
      </c>
      <c r="N174" s="414"/>
      <c r="O174" s="414"/>
      <c r="P174" s="415"/>
      <c r="Q174" s="412">
        <f t="shared" si="27"/>
        <v>0</v>
      </c>
      <c r="R174" s="412"/>
      <c r="S174" s="416"/>
      <c r="T174" s="148"/>
    </row>
    <row r="175" spans="2:20">
      <c r="B175" s="5"/>
      <c r="C175" s="114" t="s">
        <v>212</v>
      </c>
      <c r="D175" s="79"/>
      <c r="E175" s="79"/>
      <c r="F175" s="79"/>
      <c r="G175" s="79"/>
      <c r="H175" s="79"/>
      <c r="I175" s="411">
        <f>SUM(I176:K177)</f>
        <v>0</v>
      </c>
      <c r="J175" s="412"/>
      <c r="K175" s="412"/>
      <c r="L175" s="412"/>
      <c r="M175" s="411">
        <f>M174-Q174</f>
        <v>5429239.0268328041</v>
      </c>
      <c r="N175" s="412"/>
      <c r="O175" s="412"/>
      <c r="P175" s="417"/>
      <c r="Q175" s="412">
        <f>SUM(Q176:R177)</f>
        <v>0</v>
      </c>
      <c r="R175" s="412"/>
      <c r="S175" s="416"/>
      <c r="T175" s="148"/>
    </row>
    <row r="176" spans="2:20">
      <c r="B176" s="5"/>
      <c r="C176" s="57" t="s">
        <v>208</v>
      </c>
      <c r="D176" s="32"/>
      <c r="E176" s="32"/>
      <c r="F176" s="32"/>
      <c r="G176" s="32"/>
      <c r="H176" s="32"/>
      <c r="I176" s="407">
        <v>0</v>
      </c>
      <c r="J176" s="408"/>
      <c r="K176" s="408"/>
      <c r="L176" s="149"/>
      <c r="M176" s="407">
        <f>IFERROR(I176/$I$175*$M$175,0)</f>
        <v>0</v>
      </c>
      <c r="N176" s="408"/>
      <c r="O176" s="408"/>
      <c r="P176" s="150"/>
      <c r="Q176" s="408">
        <f t="shared" ref="Q176:Q179" si="28">I176</f>
        <v>0</v>
      </c>
      <c r="R176" s="408"/>
      <c r="S176" s="151"/>
      <c r="T176" s="148"/>
    </row>
    <row r="177" spans="2:20">
      <c r="B177" s="5"/>
      <c r="C177" s="156" t="s">
        <v>209</v>
      </c>
      <c r="D177" s="136"/>
      <c r="E177" s="136"/>
      <c r="F177" s="136"/>
      <c r="G177" s="136"/>
      <c r="H177" s="136"/>
      <c r="I177" s="407">
        <v>0</v>
      </c>
      <c r="J177" s="408"/>
      <c r="K177" s="408"/>
      <c r="L177" s="149"/>
      <c r="M177" s="409">
        <f>IFERROR(I177/$I$175*$M$175,0)</f>
        <v>0</v>
      </c>
      <c r="N177" s="410"/>
      <c r="O177" s="410"/>
      <c r="P177" s="153"/>
      <c r="Q177" s="408">
        <f t="shared" si="28"/>
        <v>0</v>
      </c>
      <c r="R177" s="408"/>
      <c r="S177" s="151"/>
      <c r="T177" s="148"/>
    </row>
    <row r="178" spans="2:20">
      <c r="B178" s="5"/>
      <c r="C178" s="128" t="s">
        <v>213</v>
      </c>
      <c r="D178" s="136"/>
      <c r="E178" s="136"/>
      <c r="F178" s="136"/>
      <c r="G178" s="136"/>
      <c r="H178" s="136"/>
      <c r="I178" s="411">
        <v>0</v>
      </c>
      <c r="J178" s="412"/>
      <c r="K178" s="412"/>
      <c r="L178" s="412"/>
      <c r="M178" s="413">
        <f>M175-Q175</f>
        <v>5429239.0268328041</v>
      </c>
      <c r="N178" s="414"/>
      <c r="O178" s="414"/>
      <c r="P178" s="415"/>
      <c r="Q178" s="412">
        <f t="shared" si="28"/>
        <v>0</v>
      </c>
      <c r="R178" s="412"/>
      <c r="S178" s="416"/>
      <c r="T178" s="148"/>
    </row>
    <row r="179" spans="2:20">
      <c r="B179" s="5"/>
      <c r="C179" s="157" t="s">
        <v>214</v>
      </c>
      <c r="D179" s="28"/>
      <c r="E179" s="28"/>
      <c r="F179" s="28"/>
      <c r="G179" s="28"/>
      <c r="H179" s="28"/>
      <c r="I179" s="411">
        <v>0</v>
      </c>
      <c r="J179" s="412"/>
      <c r="K179" s="412"/>
      <c r="L179" s="412"/>
      <c r="M179" s="413">
        <f>M178-Q178</f>
        <v>5429239.0268328041</v>
      </c>
      <c r="N179" s="414"/>
      <c r="O179" s="414"/>
      <c r="P179" s="415"/>
      <c r="Q179" s="412">
        <f t="shared" si="28"/>
        <v>0</v>
      </c>
      <c r="R179" s="412"/>
      <c r="S179" s="416"/>
      <c r="T179" s="148"/>
    </row>
    <row r="180" spans="2:20">
      <c r="B180" s="5"/>
      <c r="C180" s="158" t="s">
        <v>215</v>
      </c>
      <c r="D180" s="79"/>
      <c r="E180" s="79"/>
      <c r="F180" s="79"/>
      <c r="G180" s="79"/>
      <c r="H180" s="79"/>
      <c r="I180" s="411">
        <f t="shared" ref="I180" si="29">SUM(I181)</f>
        <v>0</v>
      </c>
      <c r="J180" s="412"/>
      <c r="K180" s="412"/>
      <c r="L180" s="412"/>
      <c r="M180" s="411">
        <f>M179-Q179</f>
        <v>5429239.0268328041</v>
      </c>
      <c r="N180" s="412"/>
      <c r="O180" s="412"/>
      <c r="P180" s="417"/>
      <c r="Q180" s="412">
        <f>SUM(Q181)</f>
        <v>0</v>
      </c>
      <c r="R180" s="412"/>
      <c r="S180" s="416"/>
      <c r="T180" s="148"/>
    </row>
    <row r="181" spans="2:20">
      <c r="B181" s="5"/>
      <c r="C181" s="159" t="s">
        <v>209</v>
      </c>
      <c r="D181" s="136"/>
      <c r="E181" s="136"/>
      <c r="F181" s="136"/>
      <c r="G181" s="136"/>
      <c r="H181" s="136"/>
      <c r="I181" s="407">
        <v>0</v>
      </c>
      <c r="J181" s="408"/>
      <c r="K181" s="408"/>
      <c r="L181" s="149"/>
      <c r="M181" s="409">
        <f>IFERROR(I181/$I$180*$M$180,0)</f>
        <v>0</v>
      </c>
      <c r="N181" s="410"/>
      <c r="O181" s="410"/>
      <c r="P181" s="153"/>
      <c r="Q181" s="408">
        <f t="shared" ref="Q181:Q183" si="30">I181</f>
        <v>0</v>
      </c>
      <c r="R181" s="408"/>
      <c r="S181" s="151"/>
      <c r="T181" s="148"/>
    </row>
    <row r="182" spans="2:20">
      <c r="B182" s="5"/>
      <c r="C182" s="157" t="s">
        <v>216</v>
      </c>
      <c r="D182" s="28"/>
      <c r="E182" s="28"/>
      <c r="F182" s="28"/>
      <c r="G182" s="28"/>
      <c r="H182" s="28"/>
      <c r="I182" s="411">
        <v>0</v>
      </c>
      <c r="J182" s="412"/>
      <c r="K182" s="412"/>
      <c r="L182" s="412"/>
      <c r="M182" s="413">
        <f>M180-Q180</f>
        <v>5429239.0268328041</v>
      </c>
      <c r="N182" s="414"/>
      <c r="O182" s="414"/>
      <c r="P182" s="415"/>
      <c r="Q182" s="412">
        <f t="shared" si="30"/>
        <v>0</v>
      </c>
      <c r="R182" s="412"/>
      <c r="S182" s="416"/>
      <c r="T182" s="148"/>
    </row>
    <row r="183" spans="2:20">
      <c r="B183" s="5"/>
      <c r="C183" s="157" t="s">
        <v>217</v>
      </c>
      <c r="D183" s="28"/>
      <c r="E183" s="28"/>
      <c r="F183" s="28"/>
      <c r="G183" s="28"/>
      <c r="H183" s="28"/>
      <c r="I183" s="411">
        <v>0</v>
      </c>
      <c r="J183" s="412"/>
      <c r="K183" s="412"/>
      <c r="L183" s="412"/>
      <c r="M183" s="413">
        <f>M182-Q182</f>
        <v>5429239.0268328041</v>
      </c>
      <c r="N183" s="414"/>
      <c r="O183" s="414"/>
      <c r="P183" s="415"/>
      <c r="Q183" s="412">
        <f t="shared" si="30"/>
        <v>0</v>
      </c>
      <c r="R183" s="412"/>
      <c r="S183" s="416"/>
      <c r="T183" s="148"/>
    </row>
    <row r="184" spans="2:20">
      <c r="B184" s="5"/>
      <c r="C184" s="158" t="s">
        <v>218</v>
      </c>
      <c r="D184" s="79"/>
      <c r="E184" s="79"/>
      <c r="F184" s="79"/>
      <c r="G184" s="79"/>
      <c r="H184" s="79"/>
      <c r="I184" s="411">
        <f>SUM(I185)</f>
        <v>0</v>
      </c>
      <c r="J184" s="412"/>
      <c r="K184" s="412"/>
      <c r="L184" s="412"/>
      <c r="M184" s="411">
        <f>M183-Q183</f>
        <v>5429239.0268328041</v>
      </c>
      <c r="N184" s="412"/>
      <c r="O184" s="412"/>
      <c r="P184" s="417"/>
      <c r="Q184" s="412">
        <f>SUM(Q185)</f>
        <v>0</v>
      </c>
      <c r="R184" s="412"/>
      <c r="S184" s="416"/>
      <c r="T184" s="148"/>
    </row>
    <row r="185" spans="2:20">
      <c r="B185" s="5"/>
      <c r="C185" s="159" t="s">
        <v>219</v>
      </c>
      <c r="D185" s="136"/>
      <c r="E185" s="136"/>
      <c r="F185" s="136"/>
      <c r="G185" s="136"/>
      <c r="H185" s="136"/>
      <c r="I185" s="407">
        <v>0</v>
      </c>
      <c r="J185" s="408"/>
      <c r="K185" s="408"/>
      <c r="L185" s="149"/>
      <c r="M185" s="409">
        <f>IFERROR(I185/$I$184*$M$184,0)</f>
        <v>0</v>
      </c>
      <c r="N185" s="410"/>
      <c r="O185" s="410"/>
      <c r="P185" s="153"/>
      <c r="Q185" s="408">
        <f t="shared" ref="Q185" si="31">I185</f>
        <v>0</v>
      </c>
      <c r="R185" s="408"/>
      <c r="S185" s="151"/>
      <c r="T185" s="148"/>
    </row>
    <row r="186" spans="2:20">
      <c r="B186" s="5"/>
      <c r="C186" s="157" t="s">
        <v>220</v>
      </c>
      <c r="D186" s="28"/>
      <c r="E186" s="28"/>
      <c r="F186" s="28"/>
      <c r="G186" s="28"/>
      <c r="H186" s="28"/>
      <c r="I186" s="423">
        <f>('Servicer Report'!J52*1%/365*$L$12)</f>
        <v>4771919.6212741919</v>
      </c>
      <c r="J186" s="424"/>
      <c r="K186" s="424"/>
      <c r="L186" s="425"/>
      <c r="M186" s="413">
        <f>M184-Q184</f>
        <v>5429239.0268328041</v>
      </c>
      <c r="N186" s="414"/>
      <c r="O186" s="414"/>
      <c r="P186" s="415"/>
      <c r="Q186" s="412">
        <f>MIN(I186,M186)</f>
        <v>4771919.6212741919</v>
      </c>
      <c r="R186" s="412"/>
      <c r="S186" s="416"/>
      <c r="T186" s="148"/>
    </row>
    <row r="187" spans="2:20">
      <c r="B187" s="5"/>
      <c r="C187" s="157" t="s">
        <v>221</v>
      </c>
      <c r="D187" s="28"/>
      <c r="E187" s="28"/>
      <c r="F187" s="28"/>
      <c r="G187" s="28"/>
      <c r="H187" s="28"/>
      <c r="I187" s="426">
        <v>0</v>
      </c>
      <c r="J187" s="427"/>
      <c r="K187" s="427"/>
      <c r="L187" s="427"/>
      <c r="M187" s="413">
        <f>M186-Q186</f>
        <v>657319.4055586122</v>
      </c>
      <c r="N187" s="414"/>
      <c r="O187" s="414"/>
      <c r="P187" s="415"/>
      <c r="Q187" s="412">
        <f t="shared" ref="Q187:Q188" si="32">I187</f>
        <v>0</v>
      </c>
      <c r="R187" s="412"/>
      <c r="S187" s="416"/>
      <c r="T187" s="148"/>
    </row>
    <row r="188" spans="2:20">
      <c r="B188" s="5"/>
      <c r="C188" s="157" t="s">
        <v>222</v>
      </c>
      <c r="D188" s="28"/>
      <c r="E188" s="28"/>
      <c r="F188" s="28"/>
      <c r="G188" s="28"/>
      <c r="H188" s="28"/>
      <c r="I188" s="423">
        <v>75411.744994500652</v>
      </c>
      <c r="J188" s="424"/>
      <c r="K188" s="424"/>
      <c r="L188" s="425"/>
      <c r="M188" s="413">
        <f>M187-Q187</f>
        <v>657319.4055586122</v>
      </c>
      <c r="N188" s="414"/>
      <c r="O188" s="414"/>
      <c r="P188" s="415"/>
      <c r="Q188" s="412">
        <f t="shared" si="32"/>
        <v>75411.744994500652</v>
      </c>
      <c r="R188" s="412"/>
      <c r="S188" s="416"/>
      <c r="T188" s="148"/>
    </row>
    <row r="189" spans="2:20">
      <c r="B189" s="5"/>
      <c r="C189" s="158" t="s">
        <v>223</v>
      </c>
      <c r="D189" s="79"/>
      <c r="E189" s="79"/>
      <c r="F189" s="79"/>
      <c r="G189" s="79"/>
      <c r="H189" s="79"/>
      <c r="I189" s="426">
        <f>SUM(I190:K191)</f>
        <v>6768189.3731506858</v>
      </c>
      <c r="J189" s="427"/>
      <c r="K189" s="427"/>
      <c r="L189" s="427"/>
      <c r="M189" s="411">
        <f>M188-Q188</f>
        <v>581907.66056411155</v>
      </c>
      <c r="N189" s="412"/>
      <c r="O189" s="412"/>
      <c r="P189" s="417"/>
      <c r="Q189" s="412">
        <f>SUM(Q190:R191)</f>
        <v>581907.66056411155</v>
      </c>
      <c r="R189" s="412"/>
      <c r="S189" s="416"/>
      <c r="T189" s="148"/>
    </row>
    <row r="190" spans="2:20">
      <c r="B190" s="5"/>
      <c r="C190" s="57" t="s">
        <v>224</v>
      </c>
      <c r="D190" s="32"/>
      <c r="E190" s="32"/>
      <c r="F190" s="32"/>
      <c r="G190" s="32"/>
      <c r="H190" s="32"/>
      <c r="I190" s="407">
        <f>N232</f>
        <v>6768189.3731506858</v>
      </c>
      <c r="J190" s="408"/>
      <c r="K190" s="408"/>
      <c r="L190" s="149"/>
      <c r="M190" s="407">
        <f>IFERROR(I190/$I$189*$M$189,0)</f>
        <v>581907.66056411155</v>
      </c>
      <c r="N190" s="408"/>
      <c r="O190" s="408"/>
      <c r="P190" s="150"/>
      <c r="Q190" s="408">
        <f>MIN(I190,M190)</f>
        <v>581907.66056411155</v>
      </c>
      <c r="R190" s="408"/>
      <c r="S190" s="151"/>
      <c r="T190" s="148"/>
    </row>
    <row r="191" spans="2:20">
      <c r="B191" s="5"/>
      <c r="C191" s="156" t="s">
        <v>225</v>
      </c>
      <c r="D191" s="136"/>
      <c r="E191" s="136"/>
      <c r="F191" s="136"/>
      <c r="G191" s="136"/>
      <c r="H191" s="136"/>
      <c r="I191" s="407">
        <v>0</v>
      </c>
      <c r="J191" s="408"/>
      <c r="K191" s="408"/>
      <c r="L191" s="149"/>
      <c r="M191" s="409">
        <f>IFERROR(I191/$I$189*$M$189,0)</f>
        <v>0</v>
      </c>
      <c r="N191" s="410"/>
      <c r="O191" s="410"/>
      <c r="P191" s="150"/>
      <c r="Q191" s="408">
        <f t="shared" ref="Q191:Q193" si="33">I191</f>
        <v>0</v>
      </c>
      <c r="R191" s="408"/>
      <c r="S191" s="151"/>
      <c r="T191" s="148"/>
    </row>
    <row r="192" spans="2:20">
      <c r="B192" s="5"/>
      <c r="C192" s="128" t="s">
        <v>226</v>
      </c>
      <c r="D192" s="28"/>
      <c r="E192" s="28"/>
      <c r="F192" s="28"/>
      <c r="G192" s="28"/>
      <c r="H192" s="28"/>
      <c r="I192" s="411">
        <v>0</v>
      </c>
      <c r="J192" s="412"/>
      <c r="K192" s="412"/>
      <c r="L192" s="412"/>
      <c r="M192" s="413">
        <f>M189-Q189</f>
        <v>0</v>
      </c>
      <c r="N192" s="414"/>
      <c r="O192" s="414"/>
      <c r="P192" s="415"/>
      <c r="Q192" s="412">
        <f t="shared" si="33"/>
        <v>0</v>
      </c>
      <c r="R192" s="412"/>
      <c r="S192" s="416"/>
      <c r="T192" s="148"/>
    </row>
    <row r="193" spans="2:22">
      <c r="B193" s="5"/>
      <c r="C193" s="128" t="s">
        <v>227</v>
      </c>
      <c r="D193" s="28"/>
      <c r="E193" s="28"/>
      <c r="F193" s="28"/>
      <c r="G193" s="28"/>
      <c r="H193" s="28"/>
      <c r="I193" s="411">
        <v>0</v>
      </c>
      <c r="J193" s="412"/>
      <c r="K193" s="412"/>
      <c r="L193" s="412"/>
      <c r="M193" s="413">
        <f>M192-Q192</f>
        <v>0</v>
      </c>
      <c r="N193" s="414"/>
      <c r="O193" s="414"/>
      <c r="P193" s="415"/>
      <c r="Q193" s="413">
        <f t="shared" si="33"/>
        <v>0</v>
      </c>
      <c r="R193" s="414"/>
      <c r="S193" s="428"/>
      <c r="T193" s="148"/>
    </row>
    <row r="194" spans="2:22" ht="15" thickBot="1">
      <c r="B194" s="5"/>
      <c r="C194" s="160" t="s">
        <v>228</v>
      </c>
      <c r="D194" s="161"/>
      <c r="E194" s="161"/>
      <c r="F194" s="161"/>
      <c r="G194" s="161"/>
      <c r="H194" s="162"/>
      <c r="I194" s="438">
        <f t="shared" ref="I194" si="34">SUM(I142,I143,I146,I149,I153,I154,I155,I159,I160,I161,I162,I163,I164,I165,I166,I173,I174,I175,I178,I179,I180,I182,I184,I186,I187,I188,I189,I192,I193)</f>
        <v>169614142.45858702</v>
      </c>
      <c r="J194" s="439"/>
      <c r="K194" s="439"/>
      <c r="L194" s="440"/>
      <c r="M194" s="438">
        <f>M142</f>
        <v>163427860.74600044</v>
      </c>
      <c r="N194" s="439"/>
      <c r="O194" s="439"/>
      <c r="P194" s="440"/>
      <c r="Q194" s="438">
        <f t="shared" ref="Q194" si="35">SUM(Q142,Q143,Q146,Q149,Q153,Q154,Q155,Q159,Q160,Q161,Q162,Q163,Q164,Q165,Q166,Q173,Q174,Q175,Q178,Q179,Q180,Q182,Q184,Q186,Q187,Q188,Q189,Q192,Q193)</f>
        <v>163427860.74600047</v>
      </c>
      <c r="R194" s="439"/>
      <c r="S194" s="440"/>
      <c r="T194" s="148"/>
      <c r="V194" s="82"/>
    </row>
    <row r="195" spans="2:22" ht="15" thickBot="1">
      <c r="B195" s="5"/>
      <c r="C195" s="113"/>
      <c r="D195" s="7"/>
      <c r="E195" s="7"/>
      <c r="F195" s="7"/>
      <c r="G195" s="7"/>
      <c r="H195" s="7"/>
      <c r="I195" s="7"/>
      <c r="J195" s="7"/>
      <c r="K195" s="7"/>
      <c r="L195" s="7"/>
      <c r="M195" s="7"/>
      <c r="N195" s="7"/>
      <c r="O195" s="7"/>
      <c r="P195" s="7"/>
      <c r="Q195" s="7"/>
      <c r="R195" s="7"/>
      <c r="S195" s="7"/>
      <c r="T195" s="6"/>
    </row>
    <row r="196" spans="2:22">
      <c r="B196" s="5"/>
      <c r="C196" s="327" t="s">
        <v>229</v>
      </c>
      <c r="D196" s="328"/>
      <c r="E196" s="328"/>
      <c r="F196" s="328"/>
      <c r="G196" s="328"/>
      <c r="H196" s="328"/>
      <c r="I196" s="328"/>
      <c r="J196" s="328"/>
      <c r="K196" s="328"/>
      <c r="L196" s="328"/>
      <c r="M196" s="328"/>
      <c r="N196" s="328"/>
      <c r="O196" s="328"/>
      <c r="P196" s="328"/>
      <c r="Q196" s="328"/>
      <c r="R196" s="328"/>
      <c r="S196" s="329"/>
      <c r="T196" s="6"/>
    </row>
    <row r="197" spans="2:22">
      <c r="B197" s="5"/>
      <c r="C197" s="128" t="s">
        <v>230</v>
      </c>
      <c r="D197" s="163"/>
      <c r="E197" s="163"/>
      <c r="F197" s="163"/>
      <c r="G197" s="163"/>
      <c r="H197" s="163"/>
      <c r="I197" s="163"/>
      <c r="J197" s="163"/>
      <c r="K197" s="163"/>
      <c r="L197" s="163"/>
      <c r="M197" s="163"/>
      <c r="N197" s="429">
        <v>35571134.319499999</v>
      </c>
      <c r="O197" s="430"/>
      <c r="P197" s="430"/>
      <c r="Q197" s="430"/>
      <c r="R197" s="430"/>
      <c r="S197" s="431"/>
      <c r="T197" s="6"/>
    </row>
    <row r="198" spans="2:22">
      <c r="B198" s="5"/>
      <c r="C198" s="128" t="s">
        <v>231</v>
      </c>
      <c r="D198" s="21"/>
      <c r="E198" s="21"/>
      <c r="F198" s="21"/>
      <c r="G198" s="21"/>
      <c r="H198" s="21"/>
      <c r="I198" s="21"/>
      <c r="J198" s="21"/>
      <c r="K198" s="21"/>
      <c r="L198" s="21"/>
      <c r="M198" s="21"/>
      <c r="N198" s="429">
        <f>N197</f>
        <v>35571134.319499999</v>
      </c>
      <c r="O198" s="430"/>
      <c r="P198" s="430"/>
      <c r="Q198" s="430"/>
      <c r="R198" s="430"/>
      <c r="S198" s="431"/>
      <c r="T198" s="6"/>
    </row>
    <row r="199" spans="2:22">
      <c r="B199" s="5"/>
      <c r="C199" s="164" t="s">
        <v>232</v>
      </c>
      <c r="D199" s="165"/>
      <c r="E199" s="165"/>
      <c r="F199" s="165"/>
      <c r="G199" s="165"/>
      <c r="H199" s="165"/>
      <c r="I199" s="165"/>
      <c r="J199" s="165"/>
      <c r="K199" s="165"/>
      <c r="L199" s="165"/>
      <c r="M199" s="165"/>
      <c r="N199" s="429">
        <v>35571134.319499999</v>
      </c>
      <c r="O199" s="430"/>
      <c r="P199" s="430"/>
      <c r="Q199" s="430"/>
      <c r="R199" s="430"/>
      <c r="S199" s="431"/>
      <c r="T199" s="6"/>
    </row>
    <row r="200" spans="2:22">
      <c r="B200" s="5"/>
      <c r="C200" s="164" t="s">
        <v>233</v>
      </c>
      <c r="D200" s="165"/>
      <c r="E200" s="165"/>
      <c r="F200" s="165"/>
      <c r="G200" s="165"/>
      <c r="H200" s="165"/>
      <c r="I200" s="165"/>
      <c r="J200" s="165"/>
      <c r="K200" s="165"/>
      <c r="L200" s="165"/>
      <c r="M200" s="165"/>
      <c r="N200" s="429">
        <v>0</v>
      </c>
      <c r="O200" s="430"/>
      <c r="P200" s="430"/>
      <c r="Q200" s="430"/>
      <c r="R200" s="430"/>
      <c r="S200" s="431"/>
      <c r="T200" s="6"/>
    </row>
    <row r="201" spans="2:22">
      <c r="B201" s="5"/>
      <c r="C201" s="164" t="s">
        <v>234</v>
      </c>
      <c r="D201" s="165"/>
      <c r="E201" s="165"/>
      <c r="F201" s="165"/>
      <c r="G201" s="165"/>
      <c r="H201" s="165"/>
      <c r="I201" s="165"/>
      <c r="J201" s="165"/>
      <c r="K201" s="165"/>
      <c r="L201" s="165"/>
      <c r="M201" s="165"/>
      <c r="N201" s="429">
        <v>0</v>
      </c>
      <c r="O201" s="430"/>
      <c r="P201" s="430"/>
      <c r="Q201" s="430"/>
      <c r="R201" s="430"/>
      <c r="S201" s="431"/>
      <c r="T201" s="6"/>
    </row>
    <row r="202" spans="2:22" ht="15" thickBot="1">
      <c r="B202" s="5"/>
      <c r="C202" s="166" t="s">
        <v>235</v>
      </c>
      <c r="D202" s="167"/>
      <c r="E202" s="167"/>
      <c r="F202" s="167"/>
      <c r="G202" s="167"/>
      <c r="H202" s="167"/>
      <c r="I202" s="167"/>
      <c r="J202" s="167"/>
      <c r="K202" s="167"/>
      <c r="L202" s="167"/>
      <c r="M202" s="167"/>
      <c r="N202" s="432">
        <f>N199</f>
        <v>35571134.319499999</v>
      </c>
      <c r="O202" s="433"/>
      <c r="P202" s="433"/>
      <c r="Q202" s="433"/>
      <c r="R202" s="433"/>
      <c r="S202" s="434"/>
      <c r="T202" s="6"/>
    </row>
    <row r="203" spans="2:22" ht="15" thickBot="1">
      <c r="B203" s="5"/>
      <c r="C203" s="168"/>
      <c r="D203" s="168"/>
      <c r="E203" s="168"/>
      <c r="F203" s="168"/>
      <c r="G203" s="168"/>
      <c r="H203" s="168"/>
      <c r="I203" s="168"/>
      <c r="J203" s="168"/>
      <c r="K203" s="168"/>
      <c r="L203" s="168"/>
      <c r="M203" s="168"/>
      <c r="N203" s="168"/>
      <c r="O203" s="168"/>
      <c r="P203" s="168"/>
      <c r="Q203" s="168"/>
      <c r="R203" s="168"/>
      <c r="S203" s="168"/>
      <c r="T203" s="6"/>
    </row>
    <row r="204" spans="2:22">
      <c r="B204" s="5"/>
      <c r="C204" s="435" t="s">
        <v>236</v>
      </c>
      <c r="D204" s="436"/>
      <c r="E204" s="436"/>
      <c r="F204" s="436"/>
      <c r="G204" s="436"/>
      <c r="H204" s="436"/>
      <c r="I204" s="436"/>
      <c r="J204" s="436"/>
      <c r="K204" s="436"/>
      <c r="L204" s="436"/>
      <c r="M204" s="436"/>
      <c r="N204" s="436"/>
      <c r="O204" s="436"/>
      <c r="P204" s="436"/>
      <c r="Q204" s="436"/>
      <c r="R204" s="436"/>
      <c r="S204" s="437"/>
      <c r="T204" s="6"/>
    </row>
    <row r="205" spans="2:22">
      <c r="B205" s="5"/>
      <c r="C205" s="169" t="s">
        <v>237</v>
      </c>
      <c r="D205" s="170"/>
      <c r="E205" s="170"/>
      <c r="F205" s="170"/>
      <c r="G205" s="170"/>
      <c r="H205" s="170"/>
      <c r="I205" s="170"/>
      <c r="J205" s="170"/>
      <c r="K205" s="170"/>
      <c r="L205" s="170"/>
      <c r="M205" s="170"/>
      <c r="N205" s="429">
        <v>0</v>
      </c>
      <c r="O205" s="430"/>
      <c r="P205" s="430"/>
      <c r="Q205" s="430"/>
      <c r="R205" s="430"/>
      <c r="S205" s="431"/>
      <c r="T205" s="6"/>
      <c r="V205" s="82"/>
    </row>
    <row r="206" spans="2:22">
      <c r="B206" s="5"/>
      <c r="C206" s="169" t="s">
        <v>238</v>
      </c>
      <c r="D206" s="170"/>
      <c r="E206" s="170"/>
      <c r="F206" s="170"/>
      <c r="G206" s="170"/>
      <c r="H206" s="170"/>
      <c r="I206" s="165"/>
      <c r="J206" s="165"/>
      <c r="K206" s="165"/>
      <c r="L206" s="165"/>
      <c r="M206" s="165"/>
      <c r="N206" s="429">
        <v>0</v>
      </c>
      <c r="O206" s="430"/>
      <c r="P206" s="430"/>
      <c r="Q206" s="430"/>
      <c r="R206" s="430"/>
      <c r="S206" s="431"/>
      <c r="T206" s="6"/>
      <c r="V206" s="82"/>
    </row>
    <row r="207" spans="2:22">
      <c r="B207" s="5"/>
      <c r="C207" s="128" t="s">
        <v>239</v>
      </c>
      <c r="D207" s="163"/>
      <c r="E207" s="163"/>
      <c r="F207" s="163"/>
      <c r="G207" s="163"/>
      <c r="H207" s="163"/>
      <c r="I207" s="21"/>
      <c r="J207" s="21"/>
      <c r="K207" s="21"/>
      <c r="L207" s="21"/>
      <c r="M207" s="21"/>
      <c r="N207" s="429">
        <f>N205</f>
        <v>0</v>
      </c>
      <c r="O207" s="430"/>
      <c r="P207" s="430"/>
      <c r="Q207" s="430"/>
      <c r="R207" s="430"/>
      <c r="S207" s="431"/>
      <c r="T207" s="6"/>
    </row>
    <row r="208" spans="2:22">
      <c r="B208" s="5"/>
      <c r="C208" s="128" t="s">
        <v>240</v>
      </c>
      <c r="D208" s="163"/>
      <c r="E208" s="163"/>
      <c r="F208" s="163"/>
      <c r="G208" s="163"/>
      <c r="H208" s="163"/>
      <c r="I208" s="21"/>
      <c r="J208" s="21"/>
      <c r="K208" s="21"/>
      <c r="L208" s="21"/>
      <c r="M208" s="21"/>
      <c r="N208" s="429">
        <f>N205+N206-N207</f>
        <v>0</v>
      </c>
      <c r="O208" s="430"/>
      <c r="P208" s="430"/>
      <c r="Q208" s="430"/>
      <c r="R208" s="430"/>
      <c r="S208" s="431"/>
      <c r="T208" s="6"/>
    </row>
    <row r="209" spans="2:22">
      <c r="B209" s="5"/>
      <c r="C209" s="128" t="s">
        <v>241</v>
      </c>
      <c r="D209" s="163"/>
      <c r="E209" s="163"/>
      <c r="F209" s="163"/>
      <c r="G209" s="163"/>
      <c r="H209" s="163"/>
      <c r="I209" s="21"/>
      <c r="J209" s="21"/>
      <c r="K209" s="21"/>
      <c r="L209" s="21"/>
      <c r="M209" s="21"/>
      <c r="N209" s="429">
        <f>N207</f>
        <v>0</v>
      </c>
      <c r="O209" s="430"/>
      <c r="P209" s="430"/>
      <c r="Q209" s="430"/>
      <c r="R209" s="430"/>
      <c r="S209" s="431"/>
      <c r="T209" s="6"/>
    </row>
    <row r="210" spans="2:22">
      <c r="B210" s="5"/>
      <c r="C210" s="128" t="s">
        <v>242</v>
      </c>
      <c r="D210" s="163"/>
      <c r="E210" s="163"/>
      <c r="F210" s="163"/>
      <c r="G210" s="163"/>
      <c r="H210" s="163"/>
      <c r="I210" s="21"/>
      <c r="J210" s="21"/>
      <c r="K210" s="21"/>
      <c r="L210" s="21"/>
      <c r="M210" s="21"/>
      <c r="N210" s="429">
        <v>0</v>
      </c>
      <c r="O210" s="430"/>
      <c r="P210" s="430"/>
      <c r="Q210" s="430"/>
      <c r="R210" s="430"/>
      <c r="S210" s="431"/>
      <c r="T210" s="6"/>
    </row>
    <row r="211" spans="2:22" ht="15" thickBot="1">
      <c r="B211" s="5"/>
      <c r="C211" s="171" t="s">
        <v>243</v>
      </c>
      <c r="D211" s="172"/>
      <c r="E211" s="172"/>
      <c r="F211" s="172"/>
      <c r="G211" s="172"/>
      <c r="H211" s="172"/>
      <c r="I211" s="27"/>
      <c r="J211" s="27"/>
      <c r="K211" s="27"/>
      <c r="L211" s="27"/>
      <c r="M211" s="27"/>
      <c r="N211" s="432">
        <f>N205-N209+N210</f>
        <v>0</v>
      </c>
      <c r="O211" s="433"/>
      <c r="P211" s="433"/>
      <c r="Q211" s="433"/>
      <c r="R211" s="433"/>
      <c r="S211" s="434"/>
      <c r="T211" s="6"/>
    </row>
    <row r="212" spans="2:22">
      <c r="B212" s="5"/>
      <c r="C212" s="173"/>
      <c r="D212" s="174"/>
      <c r="E212" s="174"/>
      <c r="F212" s="174"/>
      <c r="G212" s="174"/>
      <c r="H212" s="174"/>
      <c r="I212" s="174"/>
      <c r="J212" s="174"/>
      <c r="K212" s="175"/>
      <c r="L212" s="175"/>
      <c r="M212" s="175"/>
      <c r="N212" s="175"/>
      <c r="O212" s="175"/>
      <c r="P212" s="175"/>
      <c r="Q212" s="175"/>
      <c r="R212" s="175"/>
      <c r="S212" s="175"/>
      <c r="T212" s="6"/>
    </row>
    <row r="213" spans="2:22" ht="15" thickBot="1">
      <c r="B213" s="5"/>
      <c r="C213" s="168"/>
      <c r="D213" s="168"/>
      <c r="E213" s="168"/>
      <c r="F213" s="168"/>
      <c r="G213" s="168"/>
      <c r="H213" s="168"/>
      <c r="I213" s="168"/>
      <c r="J213" s="168"/>
      <c r="K213" s="168"/>
      <c r="L213" s="168"/>
      <c r="M213" s="168"/>
      <c r="N213" s="168"/>
      <c r="O213" s="168"/>
      <c r="P213" s="168"/>
      <c r="Q213" s="168"/>
      <c r="R213" s="168"/>
      <c r="S213" s="168"/>
      <c r="T213" s="6"/>
    </row>
    <row r="214" spans="2:22">
      <c r="B214" s="5"/>
      <c r="C214" s="441" t="s">
        <v>244</v>
      </c>
      <c r="D214" s="442"/>
      <c r="E214" s="442"/>
      <c r="F214" s="442"/>
      <c r="G214" s="442"/>
      <c r="H214" s="442"/>
      <c r="I214" s="442"/>
      <c r="J214" s="442"/>
      <c r="K214" s="442"/>
      <c r="L214" s="442"/>
      <c r="M214" s="442"/>
      <c r="N214" s="442"/>
      <c r="O214" s="442"/>
      <c r="P214" s="442"/>
      <c r="Q214" s="442"/>
      <c r="R214" s="442"/>
      <c r="S214" s="443"/>
      <c r="T214" s="6"/>
    </row>
    <row r="215" spans="2:22">
      <c r="B215" s="5"/>
      <c r="C215" s="169" t="s">
        <v>245</v>
      </c>
      <c r="D215" s="170"/>
      <c r="E215" s="170"/>
      <c r="F215" s="170"/>
      <c r="G215" s="170"/>
      <c r="H215" s="170"/>
      <c r="I215" s="170"/>
      <c r="J215" s="170"/>
      <c r="K215" s="170"/>
      <c r="L215" s="170"/>
      <c r="M215" s="170"/>
      <c r="N215" s="429">
        <v>9210000</v>
      </c>
      <c r="O215" s="430"/>
      <c r="P215" s="430"/>
      <c r="Q215" s="430"/>
      <c r="R215" s="430"/>
      <c r="S215" s="431"/>
      <c r="T215" s="6"/>
      <c r="V215" s="82"/>
    </row>
    <row r="216" spans="2:22">
      <c r="B216" s="5"/>
      <c r="C216" s="169" t="s">
        <v>246</v>
      </c>
      <c r="D216" s="170"/>
      <c r="E216" s="170"/>
      <c r="F216" s="170"/>
      <c r="G216" s="170"/>
      <c r="H216" s="170"/>
      <c r="I216" s="165"/>
      <c r="J216" s="165"/>
      <c r="K216" s="165"/>
      <c r="L216" s="165"/>
      <c r="M216" s="165"/>
      <c r="N216" s="429">
        <v>0</v>
      </c>
      <c r="O216" s="430"/>
      <c r="P216" s="430"/>
      <c r="Q216" s="430"/>
      <c r="R216" s="430"/>
      <c r="S216" s="431"/>
      <c r="T216" s="6"/>
      <c r="V216" s="82"/>
    </row>
    <row r="217" spans="2:22">
      <c r="B217" s="5"/>
      <c r="C217" s="128" t="s">
        <v>247</v>
      </c>
      <c r="D217" s="163"/>
      <c r="E217" s="163"/>
      <c r="F217" s="163"/>
      <c r="G217" s="163"/>
      <c r="H217" s="163"/>
      <c r="I217" s="21"/>
      <c r="J217" s="21"/>
      <c r="K217" s="21"/>
      <c r="L217" s="21"/>
      <c r="M217" s="21"/>
      <c r="N217" s="429">
        <v>0</v>
      </c>
      <c r="O217" s="430"/>
      <c r="P217" s="430"/>
      <c r="Q217" s="430"/>
      <c r="R217" s="430"/>
      <c r="S217" s="431"/>
      <c r="T217" s="6"/>
    </row>
    <row r="218" spans="2:22">
      <c r="B218" s="5"/>
      <c r="C218" s="128" t="s">
        <v>248</v>
      </c>
      <c r="D218" s="163"/>
      <c r="E218" s="163"/>
      <c r="F218" s="163"/>
      <c r="G218" s="163"/>
      <c r="H218" s="163"/>
      <c r="I218" s="21"/>
      <c r="J218" s="21"/>
      <c r="K218" s="21"/>
      <c r="L218" s="21"/>
      <c r="M218" s="21"/>
      <c r="N218" s="429">
        <f>N215+N216-N217</f>
        <v>9210000</v>
      </c>
      <c r="O218" s="430"/>
      <c r="P218" s="430"/>
      <c r="Q218" s="430"/>
      <c r="R218" s="430"/>
      <c r="S218" s="431"/>
      <c r="T218" s="6"/>
    </row>
    <row r="219" spans="2:22">
      <c r="B219" s="5"/>
      <c r="C219" s="128" t="s">
        <v>249</v>
      </c>
      <c r="D219" s="163"/>
      <c r="E219" s="163"/>
      <c r="F219" s="163"/>
      <c r="G219" s="163"/>
      <c r="H219" s="163"/>
      <c r="I219" s="21"/>
      <c r="J219" s="21"/>
      <c r="K219" s="21"/>
      <c r="L219" s="21"/>
      <c r="M219" s="21"/>
      <c r="N219" s="429">
        <f>I178</f>
        <v>0</v>
      </c>
      <c r="O219" s="430"/>
      <c r="P219" s="430"/>
      <c r="Q219" s="430"/>
      <c r="R219" s="430"/>
      <c r="S219" s="431"/>
      <c r="T219" s="6"/>
    </row>
    <row r="220" spans="2:22">
      <c r="B220" s="5"/>
      <c r="C220" s="128" t="s">
        <v>250</v>
      </c>
      <c r="D220" s="163"/>
      <c r="E220" s="163"/>
      <c r="F220" s="163"/>
      <c r="G220" s="163"/>
      <c r="H220" s="163"/>
      <c r="I220" s="21"/>
      <c r="J220" s="21"/>
      <c r="K220" s="21"/>
      <c r="L220" s="21"/>
      <c r="M220" s="21"/>
      <c r="N220" s="429">
        <f>N228</f>
        <v>0</v>
      </c>
      <c r="O220" s="430"/>
      <c r="P220" s="430"/>
      <c r="Q220" s="430"/>
      <c r="R220" s="430"/>
      <c r="S220" s="431"/>
      <c r="T220" s="6"/>
    </row>
    <row r="221" spans="2:22" ht="15" thickBot="1">
      <c r="B221" s="5"/>
      <c r="C221" s="171" t="s">
        <v>251</v>
      </c>
      <c r="D221" s="172"/>
      <c r="E221" s="172"/>
      <c r="F221" s="172"/>
      <c r="G221" s="172"/>
      <c r="H221" s="172"/>
      <c r="I221" s="27"/>
      <c r="J221" s="27"/>
      <c r="K221" s="27"/>
      <c r="L221" s="27"/>
      <c r="M221" s="27"/>
      <c r="N221" s="432">
        <f>N218-N219+N220</f>
        <v>9210000</v>
      </c>
      <c r="O221" s="433"/>
      <c r="P221" s="433"/>
      <c r="Q221" s="433"/>
      <c r="R221" s="433"/>
      <c r="S221" s="434"/>
      <c r="T221" s="6"/>
    </row>
    <row r="222" spans="2:22" ht="15" thickBot="1">
      <c r="B222" s="5"/>
      <c r="C222" s="173"/>
      <c r="D222" s="174"/>
      <c r="E222" s="174"/>
      <c r="F222" s="174"/>
      <c r="G222" s="174"/>
      <c r="H222" s="174"/>
      <c r="I222" s="174"/>
      <c r="J222" s="174"/>
      <c r="K222" s="175"/>
      <c r="L222" s="175"/>
      <c r="M222" s="175"/>
      <c r="N222" s="175"/>
      <c r="O222" s="175"/>
      <c r="P222" s="175"/>
      <c r="Q222" s="175"/>
      <c r="R222" s="175"/>
      <c r="S222" s="175"/>
      <c r="T222" s="6"/>
    </row>
    <row r="223" spans="2:22">
      <c r="B223" s="5"/>
      <c r="C223" s="456" t="s">
        <v>252</v>
      </c>
      <c r="D223" s="457"/>
      <c r="E223" s="457"/>
      <c r="F223" s="457"/>
      <c r="G223" s="457"/>
      <c r="H223" s="457"/>
      <c r="I223" s="457"/>
      <c r="J223" s="457"/>
      <c r="K223" s="457"/>
      <c r="L223" s="457"/>
      <c r="M223" s="457"/>
      <c r="N223" s="457"/>
      <c r="O223" s="457"/>
      <c r="P223" s="457"/>
      <c r="Q223" s="457"/>
      <c r="R223" s="457"/>
      <c r="S223" s="458"/>
      <c r="T223" s="6"/>
    </row>
    <row r="224" spans="2:22">
      <c r="B224" s="5"/>
      <c r="C224" s="25" t="s">
        <v>253</v>
      </c>
      <c r="D224" s="21"/>
      <c r="E224" s="163"/>
      <c r="F224" s="163"/>
      <c r="G224" s="163"/>
      <c r="H224" s="163"/>
      <c r="I224" s="163"/>
      <c r="J224" s="163"/>
      <c r="K224" s="163"/>
      <c r="L224" s="176"/>
      <c r="M224" s="163"/>
      <c r="N224" s="459">
        <v>0.1</v>
      </c>
      <c r="O224" s="460"/>
      <c r="P224" s="460"/>
      <c r="Q224" s="460"/>
      <c r="R224" s="460"/>
      <c r="S224" s="461"/>
      <c r="T224" s="6"/>
    </row>
    <row r="225" spans="2:22">
      <c r="B225" s="5"/>
      <c r="C225" s="22"/>
      <c r="D225" s="28"/>
      <c r="E225" s="28"/>
      <c r="F225" s="28"/>
      <c r="G225" s="28"/>
      <c r="H225" s="401" t="s">
        <v>254</v>
      </c>
      <c r="I225" s="402"/>
      <c r="J225" s="147"/>
      <c r="K225" s="462" t="s">
        <v>255</v>
      </c>
      <c r="L225" s="463"/>
      <c r="M225" s="178"/>
      <c r="N225" s="462" t="s">
        <v>256</v>
      </c>
      <c r="O225" s="464"/>
      <c r="P225" s="463"/>
      <c r="Q225" s="463" t="s">
        <v>257</v>
      </c>
      <c r="R225" s="465"/>
      <c r="S225" s="466"/>
      <c r="T225" s="6"/>
    </row>
    <row r="226" spans="2:22">
      <c r="B226" s="5"/>
      <c r="C226" s="31" t="s">
        <v>258</v>
      </c>
      <c r="D226" s="32"/>
      <c r="E226" s="32"/>
      <c r="F226" s="32"/>
      <c r="G226" s="32"/>
      <c r="H226" s="444">
        <f>L14</f>
        <v>45978</v>
      </c>
      <c r="I226" s="445"/>
      <c r="J226" s="179"/>
      <c r="K226" s="446">
        <f>$E$29</f>
        <v>6.8919999999999995E-2</v>
      </c>
      <c r="L226" s="367"/>
      <c r="M226" s="134"/>
      <c r="N226" s="347">
        <v>160710000</v>
      </c>
      <c r="O226" s="348"/>
      <c r="P226" s="447"/>
      <c r="Q226" s="347">
        <f>SUM(N226)</f>
        <v>160710000</v>
      </c>
      <c r="R226" s="348"/>
      <c r="S226" s="349"/>
      <c r="T226" s="6"/>
    </row>
    <row r="227" spans="2:22">
      <c r="B227" s="5"/>
      <c r="C227" s="78" t="s">
        <v>259</v>
      </c>
      <c r="D227" s="180"/>
      <c r="E227" s="180"/>
      <c r="F227" s="180"/>
      <c r="G227" s="180"/>
      <c r="H227" s="448"/>
      <c r="I227" s="449"/>
      <c r="J227" s="181"/>
      <c r="K227" s="450"/>
      <c r="L227" s="451"/>
      <c r="M227" s="182"/>
      <c r="N227" s="452">
        <f>SUM(N228:O230)</f>
        <v>0</v>
      </c>
      <c r="O227" s="453"/>
      <c r="P227" s="454"/>
      <c r="Q227" s="452">
        <f>SUM(Q228:R230)</f>
        <v>0</v>
      </c>
      <c r="R227" s="453"/>
      <c r="S227" s="455"/>
      <c r="T227" s="6"/>
    </row>
    <row r="228" spans="2:22">
      <c r="B228" s="5"/>
      <c r="C228" s="57" t="s">
        <v>260</v>
      </c>
      <c r="D228" s="32"/>
      <c r="E228" s="32"/>
      <c r="F228" s="32"/>
      <c r="G228" s="32"/>
      <c r="H228" s="467"/>
      <c r="I228" s="468"/>
      <c r="J228" s="183"/>
      <c r="K228" s="469"/>
      <c r="L228" s="470"/>
      <c r="M228" s="184"/>
      <c r="N228" s="471"/>
      <c r="O228" s="472"/>
      <c r="P228" s="185"/>
      <c r="Q228" s="471">
        <f>N228</f>
        <v>0</v>
      </c>
      <c r="R228" s="473"/>
      <c r="S228" s="186"/>
      <c r="T228" s="6"/>
    </row>
    <row r="229" spans="2:22">
      <c r="B229" s="5"/>
      <c r="C229" s="57" t="s">
        <v>261</v>
      </c>
      <c r="D229" s="32"/>
      <c r="E229" s="32"/>
      <c r="F229" s="32"/>
      <c r="G229" s="32"/>
      <c r="H229" s="474">
        <v>0</v>
      </c>
      <c r="I229" s="475"/>
      <c r="J229" s="183"/>
      <c r="K229" s="469"/>
      <c r="L229" s="470"/>
      <c r="M229" s="184"/>
      <c r="N229" s="476">
        <v>0</v>
      </c>
      <c r="O229" s="477"/>
      <c r="P229" s="187"/>
      <c r="Q229" s="478">
        <v>0</v>
      </c>
      <c r="R229" s="479"/>
      <c r="S229" s="188"/>
      <c r="T229" s="6"/>
    </row>
    <row r="230" spans="2:22">
      <c r="B230" s="5"/>
      <c r="C230" s="57" t="s">
        <v>262</v>
      </c>
      <c r="D230" s="136"/>
      <c r="E230" s="136"/>
      <c r="F230" s="136"/>
      <c r="G230" s="136"/>
      <c r="H230" s="483">
        <v>0</v>
      </c>
      <c r="I230" s="484"/>
      <c r="J230" s="189"/>
      <c r="K230" s="485">
        <v>0</v>
      </c>
      <c r="L230" s="486"/>
      <c r="M230" s="184"/>
      <c r="N230" s="476">
        <v>0</v>
      </c>
      <c r="O230" s="477"/>
      <c r="P230" s="190"/>
      <c r="Q230" s="487">
        <v>0</v>
      </c>
      <c r="R230" s="488"/>
      <c r="S230" s="188"/>
      <c r="T230" s="6"/>
    </row>
    <row r="231" spans="2:22">
      <c r="B231" s="5"/>
      <c r="C231" s="78" t="s">
        <v>263</v>
      </c>
      <c r="D231" s="180"/>
      <c r="E231" s="464"/>
      <c r="F231" s="464"/>
      <c r="G231" s="191"/>
      <c r="H231" s="192"/>
      <c r="I231" s="192"/>
      <c r="J231" s="192"/>
      <c r="K231" s="192"/>
      <c r="L231" s="192"/>
      <c r="M231" s="192"/>
      <c r="N231" s="347">
        <f>Q226+Q227</f>
        <v>160710000</v>
      </c>
      <c r="O231" s="348"/>
      <c r="P231" s="348"/>
      <c r="Q231" s="348"/>
      <c r="R231" s="348"/>
      <c r="S231" s="349"/>
      <c r="T231" s="6"/>
      <c r="V231" s="81"/>
    </row>
    <row r="232" spans="2:22">
      <c r="B232" s="5"/>
      <c r="C232" s="114" t="s">
        <v>264</v>
      </c>
      <c r="D232" s="115"/>
      <c r="E232" s="115"/>
      <c r="F232" s="115"/>
      <c r="G232" s="115"/>
      <c r="H232" s="115"/>
      <c r="I232" s="115"/>
      <c r="J232" s="115"/>
      <c r="K232" s="115"/>
      <c r="L232" s="115"/>
      <c r="M232" s="115"/>
      <c r="N232" s="347">
        <f>(Q226*(K226+$N$224)/365*($L$15-H226))+(Q228*(K228+$N$224)/365*($L$15-H228))</f>
        <v>6768189.3731506858</v>
      </c>
      <c r="O232" s="348"/>
      <c r="P232" s="348"/>
      <c r="Q232" s="348"/>
      <c r="R232" s="348"/>
      <c r="S232" s="349"/>
      <c r="T232" s="6"/>
    </row>
    <row r="233" spans="2:22">
      <c r="B233" s="5"/>
      <c r="C233" s="114" t="s">
        <v>265</v>
      </c>
      <c r="D233" s="115"/>
      <c r="E233" s="115"/>
      <c r="F233" s="115"/>
      <c r="G233" s="115"/>
      <c r="H233" s="115"/>
      <c r="I233" s="115"/>
      <c r="J233" s="115"/>
      <c r="K233" s="115"/>
      <c r="L233" s="115"/>
      <c r="M233" s="115"/>
      <c r="N233" s="347">
        <v>6582893.5775342463</v>
      </c>
      <c r="O233" s="348"/>
      <c r="P233" s="348"/>
      <c r="Q233" s="348"/>
      <c r="R233" s="348"/>
      <c r="S233" s="349"/>
      <c r="T233" s="6"/>
    </row>
    <row r="234" spans="2:22">
      <c r="B234" s="5"/>
      <c r="C234" s="128" t="s">
        <v>266</v>
      </c>
      <c r="D234" s="163"/>
      <c r="E234" s="163"/>
      <c r="F234" s="163"/>
      <c r="G234" s="163"/>
      <c r="H234" s="163"/>
      <c r="I234" s="163"/>
      <c r="J234" s="163"/>
      <c r="K234" s="163"/>
      <c r="L234" s="163"/>
      <c r="M234" s="163"/>
      <c r="N234" s="347">
        <f>Q190</f>
        <v>581907.66056411155</v>
      </c>
      <c r="O234" s="348"/>
      <c r="P234" s="348"/>
      <c r="Q234" s="348"/>
      <c r="R234" s="348"/>
      <c r="S234" s="349"/>
      <c r="T234" s="6"/>
      <c r="V234" s="81"/>
    </row>
    <row r="235" spans="2:22">
      <c r="B235" s="5"/>
      <c r="C235" s="128" t="s">
        <v>267</v>
      </c>
      <c r="D235" s="163"/>
      <c r="E235" s="163"/>
      <c r="F235" s="163"/>
      <c r="G235" s="163"/>
      <c r="H235" s="163"/>
      <c r="I235" s="163"/>
      <c r="J235" s="163"/>
      <c r="K235" s="163"/>
      <c r="L235" s="163"/>
      <c r="M235" s="163"/>
      <c r="N235" s="347">
        <f>N232-N234</f>
        <v>6186281.7125865743</v>
      </c>
      <c r="O235" s="348"/>
      <c r="P235" s="348"/>
      <c r="Q235" s="348"/>
      <c r="R235" s="348"/>
      <c r="S235" s="349"/>
      <c r="T235" s="6"/>
    </row>
    <row r="236" spans="2:22">
      <c r="B236" s="5"/>
      <c r="C236" s="128" t="s">
        <v>268</v>
      </c>
      <c r="D236" s="163"/>
      <c r="E236" s="163"/>
      <c r="F236" s="163"/>
      <c r="G236" s="163"/>
      <c r="H236" s="163"/>
      <c r="I236" s="163"/>
      <c r="J236" s="163"/>
      <c r="K236" s="163"/>
      <c r="L236" s="163"/>
      <c r="M236" s="163"/>
      <c r="N236" s="347">
        <v>0</v>
      </c>
      <c r="O236" s="348"/>
      <c r="P236" s="348"/>
      <c r="Q236" s="348"/>
      <c r="R236" s="348"/>
      <c r="S236" s="349"/>
      <c r="T236" s="6"/>
    </row>
    <row r="237" spans="2:22">
      <c r="B237" s="5"/>
      <c r="C237" s="128" t="s">
        <v>269</v>
      </c>
      <c r="D237" s="163"/>
      <c r="E237" s="163"/>
      <c r="F237" s="163"/>
      <c r="G237" s="163"/>
      <c r="H237" s="163"/>
      <c r="I237" s="163"/>
      <c r="J237" s="163"/>
      <c r="K237" s="163"/>
      <c r="L237" s="163"/>
      <c r="M237" s="163"/>
      <c r="N237" s="347">
        <f>Q226</f>
        <v>160710000</v>
      </c>
      <c r="O237" s="348"/>
      <c r="P237" s="348"/>
      <c r="Q237" s="348"/>
      <c r="R237" s="348"/>
      <c r="S237" s="349"/>
      <c r="T237" s="6"/>
    </row>
    <row r="238" spans="2:22" ht="15" thickBot="1">
      <c r="B238" s="5"/>
      <c r="C238" s="129" t="s">
        <v>270</v>
      </c>
      <c r="D238" s="193"/>
      <c r="E238" s="193"/>
      <c r="F238" s="193"/>
      <c r="G238" s="193"/>
      <c r="H238" s="193"/>
      <c r="I238" s="193"/>
      <c r="J238" s="193"/>
      <c r="K238" s="193"/>
      <c r="L238" s="193"/>
      <c r="M238" s="193"/>
      <c r="N238" s="480">
        <f>Q226+Q227+N233+N235</f>
        <v>173479175.29012084</v>
      </c>
      <c r="O238" s="481"/>
      <c r="P238" s="481"/>
      <c r="Q238" s="481"/>
      <c r="R238" s="481"/>
      <c r="S238" s="482"/>
      <c r="T238" s="6"/>
    </row>
    <row r="239" spans="2:22" ht="15" thickBot="1">
      <c r="B239" s="194"/>
      <c r="C239" s="77"/>
      <c r="D239" s="77"/>
      <c r="E239" s="77"/>
      <c r="F239" s="77"/>
      <c r="G239" s="77"/>
      <c r="H239" s="77"/>
      <c r="I239" s="77"/>
      <c r="J239" s="77"/>
      <c r="K239" s="77"/>
      <c r="L239" s="77"/>
      <c r="M239" s="77"/>
      <c r="N239" s="77"/>
      <c r="O239" s="77"/>
      <c r="P239" s="77"/>
      <c r="Q239" s="77"/>
      <c r="R239" s="77"/>
      <c r="S239" s="77"/>
      <c r="T239" s="195"/>
    </row>
    <row r="255" spans="17:17">
      <c r="Q255" s="82"/>
    </row>
  </sheetData>
  <mergeCells count="335">
    <mergeCell ref="N238:S238"/>
    <mergeCell ref="N232:S232"/>
    <mergeCell ref="N233:S233"/>
    <mergeCell ref="N234:S234"/>
    <mergeCell ref="N235:S235"/>
    <mergeCell ref="N236:S236"/>
    <mergeCell ref="N237:S237"/>
    <mergeCell ref="H230:I230"/>
    <mergeCell ref="K230:L230"/>
    <mergeCell ref="N230:O230"/>
    <mergeCell ref="Q230:R230"/>
    <mergeCell ref="E231:F231"/>
    <mergeCell ref="N231:S231"/>
    <mergeCell ref="H228:I228"/>
    <mergeCell ref="K228:L228"/>
    <mergeCell ref="N228:O228"/>
    <mergeCell ref="Q228:R228"/>
    <mergeCell ref="H229:I229"/>
    <mergeCell ref="K229:L229"/>
    <mergeCell ref="N229:O229"/>
    <mergeCell ref="Q229:R229"/>
    <mergeCell ref="H226:I226"/>
    <mergeCell ref="K226:L226"/>
    <mergeCell ref="N226:P226"/>
    <mergeCell ref="Q226:S226"/>
    <mergeCell ref="H227:I227"/>
    <mergeCell ref="K227:L227"/>
    <mergeCell ref="N227:P227"/>
    <mergeCell ref="Q227:S227"/>
    <mergeCell ref="N220:S220"/>
    <mergeCell ref="N221:S221"/>
    <mergeCell ref="C223:S223"/>
    <mergeCell ref="N224:S224"/>
    <mergeCell ref="H225:I225"/>
    <mergeCell ref="K225:L225"/>
    <mergeCell ref="N225:P225"/>
    <mergeCell ref="Q225:S225"/>
    <mergeCell ref="C214:S214"/>
    <mergeCell ref="N215:S215"/>
    <mergeCell ref="N216:S216"/>
    <mergeCell ref="N217:S217"/>
    <mergeCell ref="N218:S218"/>
    <mergeCell ref="N219:S219"/>
    <mergeCell ref="N206:S206"/>
    <mergeCell ref="N207:S207"/>
    <mergeCell ref="N208:S208"/>
    <mergeCell ref="N209:S209"/>
    <mergeCell ref="N210:S210"/>
    <mergeCell ref="N211:S211"/>
    <mergeCell ref="N199:S199"/>
    <mergeCell ref="N200:S200"/>
    <mergeCell ref="N201:S201"/>
    <mergeCell ref="N202:S202"/>
    <mergeCell ref="C204:S204"/>
    <mergeCell ref="N205:S205"/>
    <mergeCell ref="I194:L194"/>
    <mergeCell ref="M194:P194"/>
    <mergeCell ref="Q194:S194"/>
    <mergeCell ref="C196:S196"/>
    <mergeCell ref="N197:S197"/>
    <mergeCell ref="N198:S198"/>
    <mergeCell ref="I192:L192"/>
    <mergeCell ref="M192:P192"/>
    <mergeCell ref="Q192:S192"/>
    <mergeCell ref="I193:L193"/>
    <mergeCell ref="M193:P193"/>
    <mergeCell ref="Q193:S193"/>
    <mergeCell ref="I190:K190"/>
    <mergeCell ref="M190:O190"/>
    <mergeCell ref="Q190:R190"/>
    <mergeCell ref="I191:K191"/>
    <mergeCell ref="M191:O191"/>
    <mergeCell ref="Q191:R191"/>
    <mergeCell ref="I188:L188"/>
    <mergeCell ref="M188:P188"/>
    <mergeCell ref="Q188:S188"/>
    <mergeCell ref="I189:L189"/>
    <mergeCell ref="M189:P189"/>
    <mergeCell ref="Q189:S189"/>
    <mergeCell ref="I186:L186"/>
    <mergeCell ref="M186:P186"/>
    <mergeCell ref="Q186:S186"/>
    <mergeCell ref="I187:L187"/>
    <mergeCell ref="M187:P187"/>
    <mergeCell ref="Q187:S187"/>
    <mergeCell ref="I184:L184"/>
    <mergeCell ref="M184:P184"/>
    <mergeCell ref="Q184:S184"/>
    <mergeCell ref="I185:K185"/>
    <mergeCell ref="M185:O185"/>
    <mergeCell ref="Q185:R185"/>
    <mergeCell ref="I182:L182"/>
    <mergeCell ref="M182:P182"/>
    <mergeCell ref="Q182:S182"/>
    <mergeCell ref="I183:L183"/>
    <mergeCell ref="M183:P183"/>
    <mergeCell ref="Q183:S183"/>
    <mergeCell ref="I180:L180"/>
    <mergeCell ref="M180:P180"/>
    <mergeCell ref="Q180:S180"/>
    <mergeCell ref="I181:K181"/>
    <mergeCell ref="M181:O181"/>
    <mergeCell ref="Q181:R181"/>
    <mergeCell ref="I178:L178"/>
    <mergeCell ref="M178:P178"/>
    <mergeCell ref="Q178:S178"/>
    <mergeCell ref="I179:L179"/>
    <mergeCell ref="M179:P179"/>
    <mergeCell ref="Q179:S179"/>
    <mergeCell ref="I176:K176"/>
    <mergeCell ref="M176:O176"/>
    <mergeCell ref="Q176:R176"/>
    <mergeCell ref="I177:K177"/>
    <mergeCell ref="M177:O177"/>
    <mergeCell ref="Q177:R177"/>
    <mergeCell ref="I174:L174"/>
    <mergeCell ref="M174:P174"/>
    <mergeCell ref="Q174:S174"/>
    <mergeCell ref="I175:L175"/>
    <mergeCell ref="M175:P175"/>
    <mergeCell ref="Q175:S175"/>
    <mergeCell ref="I172:L172"/>
    <mergeCell ref="M172:O172"/>
    <mergeCell ref="Q172:R172"/>
    <mergeCell ref="I173:L173"/>
    <mergeCell ref="M173:P173"/>
    <mergeCell ref="Q173:S173"/>
    <mergeCell ref="I170:K170"/>
    <mergeCell ref="M170:O170"/>
    <mergeCell ref="Q170:R170"/>
    <mergeCell ref="I171:L171"/>
    <mergeCell ref="M171:O171"/>
    <mergeCell ref="Q171:R171"/>
    <mergeCell ref="I168:K168"/>
    <mergeCell ref="M168:O168"/>
    <mergeCell ref="Q168:R168"/>
    <mergeCell ref="I169:K169"/>
    <mergeCell ref="M169:O169"/>
    <mergeCell ref="Q169:R169"/>
    <mergeCell ref="I166:L166"/>
    <mergeCell ref="M166:P166"/>
    <mergeCell ref="Q166:S166"/>
    <mergeCell ref="I167:K167"/>
    <mergeCell ref="M167:O167"/>
    <mergeCell ref="Q167:R167"/>
    <mergeCell ref="I164:L164"/>
    <mergeCell ref="M164:P164"/>
    <mergeCell ref="Q164:S164"/>
    <mergeCell ref="I165:L165"/>
    <mergeCell ref="M165:P165"/>
    <mergeCell ref="Q165:S165"/>
    <mergeCell ref="I162:L162"/>
    <mergeCell ref="M162:P162"/>
    <mergeCell ref="Q162:S162"/>
    <mergeCell ref="I163:L163"/>
    <mergeCell ref="M163:P163"/>
    <mergeCell ref="Q163:S163"/>
    <mergeCell ref="I160:L160"/>
    <mergeCell ref="M160:P160"/>
    <mergeCell ref="Q160:S160"/>
    <mergeCell ref="I161:L161"/>
    <mergeCell ref="M161:P161"/>
    <mergeCell ref="Q161:S161"/>
    <mergeCell ref="I158:K158"/>
    <mergeCell ref="M158:O158"/>
    <mergeCell ref="Q158:R158"/>
    <mergeCell ref="I159:L159"/>
    <mergeCell ref="M159:P159"/>
    <mergeCell ref="Q159:S159"/>
    <mergeCell ref="I156:K156"/>
    <mergeCell ref="M156:O156"/>
    <mergeCell ref="Q156:R156"/>
    <mergeCell ref="I157:K157"/>
    <mergeCell ref="M157:O157"/>
    <mergeCell ref="Q157:R157"/>
    <mergeCell ref="I154:L154"/>
    <mergeCell ref="M154:P154"/>
    <mergeCell ref="Q154:S154"/>
    <mergeCell ref="I155:L155"/>
    <mergeCell ref="M155:P155"/>
    <mergeCell ref="Q155:S155"/>
    <mergeCell ref="I152:K152"/>
    <mergeCell ref="M152:O152"/>
    <mergeCell ref="Q152:R152"/>
    <mergeCell ref="I153:L153"/>
    <mergeCell ref="M153:P153"/>
    <mergeCell ref="Q153:S153"/>
    <mergeCell ref="I150:K150"/>
    <mergeCell ref="M150:O150"/>
    <mergeCell ref="Q150:R150"/>
    <mergeCell ref="I151:K151"/>
    <mergeCell ref="M151:O151"/>
    <mergeCell ref="Q151:R151"/>
    <mergeCell ref="I148:K148"/>
    <mergeCell ref="M148:O148"/>
    <mergeCell ref="Q148:R148"/>
    <mergeCell ref="I149:L149"/>
    <mergeCell ref="M149:P149"/>
    <mergeCell ref="Q149:S149"/>
    <mergeCell ref="I146:L146"/>
    <mergeCell ref="M146:P146"/>
    <mergeCell ref="Q146:S146"/>
    <mergeCell ref="I147:K147"/>
    <mergeCell ref="M147:O147"/>
    <mergeCell ref="Q147:R147"/>
    <mergeCell ref="I144:K144"/>
    <mergeCell ref="M144:O144"/>
    <mergeCell ref="Q144:R144"/>
    <mergeCell ref="I145:K145"/>
    <mergeCell ref="M145:O145"/>
    <mergeCell ref="Q145:R145"/>
    <mergeCell ref="I142:L142"/>
    <mergeCell ref="M142:P142"/>
    <mergeCell ref="Q142:S142"/>
    <mergeCell ref="I143:L143"/>
    <mergeCell ref="M143:P143"/>
    <mergeCell ref="Q143:S143"/>
    <mergeCell ref="L135:Q135"/>
    <mergeCell ref="L136:S136"/>
    <mergeCell ref="L137:R137"/>
    <mergeCell ref="L138:S138"/>
    <mergeCell ref="C140:S140"/>
    <mergeCell ref="C141:H141"/>
    <mergeCell ref="I141:L141"/>
    <mergeCell ref="M141:P141"/>
    <mergeCell ref="Q141:S141"/>
    <mergeCell ref="L129:Q129"/>
    <mergeCell ref="L130:Q130"/>
    <mergeCell ref="L131:Q131"/>
    <mergeCell ref="L132:Q132"/>
    <mergeCell ref="L133:Q133"/>
    <mergeCell ref="L134:Q134"/>
    <mergeCell ref="C123:S123"/>
    <mergeCell ref="L124:R124"/>
    <mergeCell ref="L125:R125"/>
    <mergeCell ref="L126:R126"/>
    <mergeCell ref="L127:S127"/>
    <mergeCell ref="L128:R128"/>
    <mergeCell ref="K120:L120"/>
    <mergeCell ref="N120:O120"/>
    <mergeCell ref="P120:Q120"/>
    <mergeCell ref="R120:S120"/>
    <mergeCell ref="K121:L121"/>
    <mergeCell ref="N121:O121"/>
    <mergeCell ref="P121:Q121"/>
    <mergeCell ref="R121:S121"/>
    <mergeCell ref="K114:S114"/>
    <mergeCell ref="K115:S115"/>
    <mergeCell ref="K116:S116"/>
    <mergeCell ref="C118:S118"/>
    <mergeCell ref="K119:L119"/>
    <mergeCell ref="N119:O119"/>
    <mergeCell ref="P119:Q119"/>
    <mergeCell ref="R119:S119"/>
    <mergeCell ref="L107:R107"/>
    <mergeCell ref="L108:R108"/>
    <mergeCell ref="L109:R109"/>
    <mergeCell ref="L110:R110"/>
    <mergeCell ref="L111:R111"/>
    <mergeCell ref="C113:S113"/>
    <mergeCell ref="L100:O100"/>
    <mergeCell ref="L101:O101"/>
    <mergeCell ref="L102:O102"/>
    <mergeCell ref="C104:S104"/>
    <mergeCell ref="L105:S105"/>
    <mergeCell ref="L106:R106"/>
    <mergeCell ref="L94:O94"/>
    <mergeCell ref="L95:O95"/>
    <mergeCell ref="L96:O96"/>
    <mergeCell ref="C97:S97"/>
    <mergeCell ref="L98:S98"/>
    <mergeCell ref="L99:O99"/>
    <mergeCell ref="L88:O88"/>
    <mergeCell ref="L89:N89"/>
    <mergeCell ref="L90:N90"/>
    <mergeCell ref="L91:N91"/>
    <mergeCell ref="L92:O92"/>
    <mergeCell ref="L93:O93"/>
    <mergeCell ref="L82:O82"/>
    <mergeCell ref="L83:S83"/>
    <mergeCell ref="C84:S84"/>
    <mergeCell ref="L85:S85"/>
    <mergeCell ref="L86:O86"/>
    <mergeCell ref="L87:O87"/>
    <mergeCell ref="L76:O76"/>
    <mergeCell ref="L77:N77"/>
    <mergeCell ref="L78:N78"/>
    <mergeCell ref="L79:O79"/>
    <mergeCell ref="L80:N80"/>
    <mergeCell ref="L81:N81"/>
    <mergeCell ref="L71:O71"/>
    <mergeCell ref="L72:O72"/>
    <mergeCell ref="L73:O73"/>
    <mergeCell ref="L74:N74"/>
    <mergeCell ref="P74:Q74"/>
    <mergeCell ref="L75:N75"/>
    <mergeCell ref="P75:Q75"/>
    <mergeCell ref="L66:O66"/>
    <mergeCell ref="L67:O67"/>
    <mergeCell ref="L68:S68"/>
    <mergeCell ref="L69:O69"/>
    <mergeCell ref="P69:S69"/>
    <mergeCell ref="L70:O70"/>
    <mergeCell ref="P70:S70"/>
    <mergeCell ref="L60:O60"/>
    <mergeCell ref="C61:S61"/>
    <mergeCell ref="L62:S62"/>
    <mergeCell ref="L63:O63"/>
    <mergeCell ref="L64:O64"/>
    <mergeCell ref="L65:S65"/>
    <mergeCell ref="C54:S54"/>
    <mergeCell ref="L55:S55"/>
    <mergeCell ref="L56:S56"/>
    <mergeCell ref="L57:S57"/>
    <mergeCell ref="L58:O58"/>
    <mergeCell ref="L59:O59"/>
    <mergeCell ref="L19:S19"/>
    <mergeCell ref="L20:S20"/>
    <mergeCell ref="C22:S22"/>
    <mergeCell ref="C53:S53"/>
    <mergeCell ref="L12:S12"/>
    <mergeCell ref="L13:S13"/>
    <mergeCell ref="C14:E15"/>
    <mergeCell ref="L14:S14"/>
    <mergeCell ref="L15:S15"/>
    <mergeCell ref="L16:S16"/>
    <mergeCell ref="C3:S4"/>
    <mergeCell ref="C6:S6"/>
    <mergeCell ref="L8:S8"/>
    <mergeCell ref="L9:S9"/>
    <mergeCell ref="C10:E11"/>
    <mergeCell ref="L10:S10"/>
    <mergeCell ref="L11:S11"/>
    <mergeCell ref="L17:S17"/>
    <mergeCell ref="L18:S18"/>
  </mergeCells>
  <printOptions horizontalCentered="1"/>
  <pageMargins left="0.23622047244094491" right="0.23622047244094491" top="0.74803149606299213" bottom="0.74803149606299213" header="0.31496062992125984" footer="0.31496062992125984"/>
  <pageSetup paperSize="9" scale="32" fitToHeight="0" orientation="portrait" r:id="rId1"/>
  <rowBreaks count="2" manualBreakCount="2">
    <brk id="83" min="1" max="16" man="1"/>
    <brk id="139" min="1"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1D7F7-1422-4C2E-B784-0515AEFB0445}">
  <dimension ref="B1:Y189"/>
  <sheetViews>
    <sheetView showGridLines="0" view="pageBreakPreview" topLeftCell="C118" zoomScale="90" zoomScaleNormal="90" zoomScaleSheetLayoutView="90" workbookViewId="0">
      <selection activeCell="J136" sqref="J136"/>
    </sheetView>
  </sheetViews>
  <sheetFormatPr defaultColWidth="9.36328125" defaultRowHeight="14.5"/>
  <cols>
    <col min="1" max="1" width="9.36328125" style="1"/>
    <col min="2" max="2" width="3.453125" style="1" customWidth="1"/>
    <col min="3" max="3" width="37.6328125" style="1" customWidth="1"/>
    <col min="4" max="6" width="9.36328125" style="1"/>
    <col min="7" max="7" width="13.6328125" style="1" bestFit="1" customWidth="1"/>
    <col min="8" max="13" width="9.36328125" style="1"/>
    <col min="14" max="15" width="10.453125" style="1" customWidth="1"/>
    <col min="16" max="16" width="20.08984375" style="81" customWidth="1"/>
    <col min="17" max="17" width="16.90625" style="7" bestFit="1" customWidth="1"/>
    <col min="18" max="18" width="16" style="1" customWidth="1"/>
    <col min="19" max="19" width="15.36328125" style="1" bestFit="1" customWidth="1"/>
    <col min="20" max="21" width="14.36328125" style="1" bestFit="1" customWidth="1"/>
    <col min="22" max="22" width="13.6328125" style="1" bestFit="1" customWidth="1"/>
    <col min="23" max="23" width="17.36328125" style="1" customWidth="1"/>
    <col min="24" max="24" width="10.54296875" style="1" bestFit="1" customWidth="1"/>
    <col min="25" max="25" width="11.54296875" style="1" bestFit="1" customWidth="1"/>
    <col min="26" max="16384" width="9.36328125" style="1"/>
  </cols>
  <sheetData>
    <row r="1" spans="2:18" ht="15" thickBot="1"/>
    <row r="2" spans="2:18" ht="15" thickBot="1">
      <c r="B2" s="2"/>
      <c r="C2" s="3"/>
      <c r="D2" s="3"/>
      <c r="E2" s="3"/>
      <c r="F2" s="3"/>
      <c r="G2" s="3"/>
      <c r="H2" s="3"/>
      <c r="I2" s="3"/>
      <c r="J2" s="3"/>
      <c r="K2" s="3"/>
      <c r="L2" s="3"/>
      <c r="M2" s="3"/>
      <c r="N2" s="3"/>
      <c r="O2" s="7"/>
      <c r="P2" s="197"/>
    </row>
    <row r="3" spans="2:18" ht="20.25" customHeight="1">
      <c r="B3" s="5"/>
      <c r="C3" s="295" t="s">
        <v>0</v>
      </c>
      <c r="D3" s="296"/>
      <c r="E3" s="296"/>
      <c r="F3" s="296"/>
      <c r="G3" s="296"/>
      <c r="H3" s="296"/>
      <c r="I3" s="296"/>
      <c r="J3" s="296"/>
      <c r="K3" s="296"/>
      <c r="L3" s="296"/>
      <c r="M3" s="296"/>
      <c r="N3" s="297"/>
      <c r="O3" s="198"/>
      <c r="P3" s="197"/>
    </row>
    <row r="4" spans="2:18" ht="20.25" customHeight="1" thickBot="1">
      <c r="B4" s="5"/>
      <c r="C4" s="298"/>
      <c r="D4" s="299"/>
      <c r="E4" s="299"/>
      <c r="F4" s="299"/>
      <c r="G4" s="299"/>
      <c r="H4" s="299"/>
      <c r="I4" s="299"/>
      <c r="J4" s="299"/>
      <c r="K4" s="299"/>
      <c r="L4" s="299"/>
      <c r="M4" s="299"/>
      <c r="N4" s="300"/>
      <c r="O4" s="198"/>
      <c r="P4" s="197"/>
    </row>
    <row r="5" spans="2:18" ht="15" thickBot="1">
      <c r="B5" s="5"/>
      <c r="C5" s="7"/>
      <c r="D5" s="7"/>
      <c r="E5" s="7"/>
      <c r="F5" s="7"/>
      <c r="G5" s="7"/>
      <c r="H5" s="7"/>
      <c r="I5" s="7"/>
      <c r="J5" s="7"/>
      <c r="K5" s="7"/>
      <c r="L5" s="7"/>
      <c r="M5" s="7"/>
      <c r="N5" s="7"/>
      <c r="O5" s="7"/>
      <c r="P5" s="197"/>
    </row>
    <row r="6" spans="2:18" ht="15" thickBot="1">
      <c r="B6" s="5"/>
      <c r="C6" s="301" t="s">
        <v>271</v>
      </c>
      <c r="D6" s="302"/>
      <c r="E6" s="302"/>
      <c r="F6" s="302"/>
      <c r="G6" s="302"/>
      <c r="H6" s="302"/>
      <c r="I6" s="302"/>
      <c r="J6" s="302"/>
      <c r="K6" s="302"/>
      <c r="L6" s="302"/>
      <c r="M6" s="302"/>
      <c r="N6" s="303"/>
      <c r="O6" s="199"/>
      <c r="P6" s="197"/>
    </row>
    <row r="7" spans="2:18" ht="15" thickBot="1">
      <c r="B7" s="5"/>
      <c r="C7" s="7"/>
      <c r="D7" s="7"/>
      <c r="E7" s="7"/>
      <c r="F7" s="7"/>
      <c r="G7" s="7"/>
      <c r="H7" s="7"/>
      <c r="I7" s="7"/>
      <c r="J7" s="7"/>
      <c r="K7" s="7"/>
      <c r="L7" s="7"/>
      <c r="M7" s="7"/>
      <c r="N7" s="7"/>
      <c r="O7" s="7"/>
      <c r="P7" s="197"/>
    </row>
    <row r="8" spans="2:18">
      <c r="B8" s="5"/>
      <c r="C8" s="8" t="s">
        <v>272</v>
      </c>
      <c r="D8" s="9"/>
      <c r="E8" s="9"/>
      <c r="F8" s="9"/>
      <c r="G8" s="9"/>
      <c r="H8" s="9"/>
      <c r="I8" s="10"/>
      <c r="J8" s="304">
        <v>46063</v>
      </c>
      <c r="K8" s="304"/>
      <c r="L8" s="304"/>
      <c r="M8" s="304"/>
      <c r="N8" s="305"/>
      <c r="O8" s="200"/>
      <c r="P8" s="197"/>
    </row>
    <row r="9" spans="2:18">
      <c r="B9" s="5"/>
      <c r="C9" s="11" t="s">
        <v>273</v>
      </c>
      <c r="D9" s="12"/>
      <c r="E9" s="12"/>
      <c r="F9" s="12"/>
      <c r="G9" s="12"/>
      <c r="H9" s="12"/>
      <c r="I9" s="13"/>
      <c r="J9" s="306">
        <v>46053</v>
      </c>
      <c r="K9" s="306"/>
      <c r="L9" s="306"/>
      <c r="M9" s="306"/>
      <c r="N9" s="307"/>
      <c r="O9" s="201"/>
      <c r="P9" s="197"/>
    </row>
    <row r="10" spans="2:18">
      <c r="B10" s="5"/>
      <c r="C10" s="308" t="s">
        <v>4</v>
      </c>
      <c r="D10" s="309"/>
      <c r="E10" s="310"/>
      <c r="F10" s="15" t="s">
        <v>274</v>
      </c>
      <c r="G10" s="12"/>
      <c r="H10" s="12"/>
      <c r="I10" s="13"/>
      <c r="J10" s="314">
        <v>45961</v>
      </c>
      <c r="K10" s="314"/>
      <c r="L10" s="314"/>
      <c r="M10" s="314"/>
      <c r="N10" s="315"/>
      <c r="O10" s="201"/>
      <c r="P10" s="197"/>
      <c r="R10" s="124"/>
    </row>
    <row r="11" spans="2:18">
      <c r="B11" s="5"/>
      <c r="C11" s="311"/>
      <c r="D11" s="312"/>
      <c r="E11" s="313"/>
      <c r="F11" s="18" t="s">
        <v>275</v>
      </c>
      <c r="G11" s="12"/>
      <c r="H11" s="12"/>
      <c r="I11" s="13"/>
      <c r="J11" s="306">
        <f>J9</f>
        <v>46053</v>
      </c>
      <c r="K11" s="306"/>
      <c r="L11" s="306"/>
      <c r="M11" s="306"/>
      <c r="N11" s="307"/>
      <c r="O11" s="201"/>
      <c r="P11" s="197"/>
    </row>
    <row r="12" spans="2:18">
      <c r="B12" s="5"/>
      <c r="C12" s="202" t="s">
        <v>276</v>
      </c>
      <c r="D12" s="19"/>
      <c r="E12" s="14"/>
      <c r="F12" s="21"/>
      <c r="G12" s="12"/>
      <c r="H12" s="12"/>
      <c r="I12" s="13"/>
      <c r="J12" s="491">
        <f>J11-J10</f>
        <v>92</v>
      </c>
      <c r="K12" s="491"/>
      <c r="L12" s="491"/>
      <c r="M12" s="491"/>
      <c r="N12" s="492"/>
      <c r="O12" s="203"/>
      <c r="P12" s="197"/>
    </row>
    <row r="13" spans="2:18">
      <c r="B13" s="5"/>
      <c r="C13" s="308" t="s">
        <v>277</v>
      </c>
      <c r="D13" s="309"/>
      <c r="E13" s="310"/>
      <c r="F13" s="15" t="s">
        <v>278</v>
      </c>
      <c r="G13" s="21"/>
      <c r="H13" s="21"/>
      <c r="I13" s="23"/>
      <c r="J13" s="306" t="s">
        <v>279</v>
      </c>
      <c r="K13" s="306"/>
      <c r="L13" s="306"/>
      <c r="M13" s="306"/>
      <c r="N13" s="307"/>
      <c r="O13" s="200"/>
      <c r="P13" s="197"/>
    </row>
    <row r="14" spans="2:18">
      <c r="B14" s="5"/>
      <c r="C14" s="311"/>
      <c r="D14" s="312"/>
      <c r="E14" s="332"/>
      <c r="F14" s="15" t="s">
        <v>280</v>
      </c>
      <c r="G14" s="21"/>
      <c r="H14" s="21"/>
      <c r="I14" s="23"/>
      <c r="J14" s="306" t="s">
        <v>279</v>
      </c>
      <c r="K14" s="306"/>
      <c r="L14" s="306"/>
      <c r="M14" s="306"/>
      <c r="N14" s="307"/>
      <c r="O14" s="200"/>
      <c r="P14" s="197"/>
    </row>
    <row r="15" spans="2:18">
      <c r="B15" s="5"/>
      <c r="C15" s="16" t="s">
        <v>281</v>
      </c>
      <c r="D15" s="17"/>
      <c r="E15" s="17"/>
      <c r="F15" s="21"/>
      <c r="G15" s="21"/>
      <c r="H15" s="21"/>
      <c r="I15" s="23"/>
      <c r="J15" s="306">
        <v>47345</v>
      </c>
      <c r="K15" s="306"/>
      <c r="L15" s="306"/>
      <c r="M15" s="306"/>
      <c r="N15" s="307"/>
      <c r="O15" s="201"/>
      <c r="P15" s="197"/>
    </row>
    <row r="16" spans="2:18">
      <c r="B16" s="5"/>
      <c r="C16" s="16" t="s">
        <v>282</v>
      </c>
      <c r="D16" s="17"/>
      <c r="E16" s="17"/>
      <c r="F16" s="21"/>
      <c r="G16" s="21"/>
      <c r="H16" s="21"/>
      <c r="I16" s="23"/>
      <c r="J16" s="493">
        <v>6.8919999999999995E-2</v>
      </c>
      <c r="K16" s="493"/>
      <c r="L16" s="493"/>
      <c r="M16" s="493"/>
      <c r="N16" s="494"/>
      <c r="O16" s="204"/>
      <c r="P16" s="197"/>
    </row>
    <row r="17" spans="2:25">
      <c r="B17" s="5"/>
      <c r="C17" s="308" t="s">
        <v>283</v>
      </c>
      <c r="D17" s="309"/>
      <c r="E17" s="310"/>
      <c r="F17" s="21" t="s">
        <v>284</v>
      </c>
      <c r="G17" s="21"/>
      <c r="H17" s="21"/>
      <c r="I17" s="23"/>
      <c r="J17" s="306">
        <v>45978</v>
      </c>
      <c r="K17" s="306"/>
      <c r="L17" s="306"/>
      <c r="M17" s="306"/>
      <c r="N17" s="307"/>
      <c r="O17" s="201"/>
      <c r="P17" s="197"/>
    </row>
    <row r="18" spans="2:25">
      <c r="B18" s="5"/>
      <c r="C18" s="311"/>
      <c r="D18" s="312"/>
      <c r="E18" s="332"/>
      <c r="F18" s="21" t="s">
        <v>285</v>
      </c>
      <c r="G18" s="21"/>
      <c r="H18" s="21"/>
      <c r="I18" s="23"/>
      <c r="J18" s="306">
        <v>46069</v>
      </c>
      <c r="K18" s="306"/>
      <c r="L18" s="306"/>
      <c r="M18" s="306"/>
      <c r="N18" s="307"/>
      <c r="O18" s="201"/>
      <c r="P18" s="197"/>
    </row>
    <row r="19" spans="2:25">
      <c r="B19" s="5"/>
      <c r="C19" s="22" t="s">
        <v>286</v>
      </c>
      <c r="D19" s="21"/>
      <c r="E19" s="21"/>
      <c r="F19" s="21"/>
      <c r="G19" s="21"/>
      <c r="H19" s="21"/>
      <c r="I19" s="23"/>
      <c r="J19" s="489" t="s">
        <v>287</v>
      </c>
      <c r="K19" s="489"/>
      <c r="L19" s="489"/>
      <c r="M19" s="489"/>
      <c r="N19" s="490"/>
      <c r="O19" s="143"/>
      <c r="P19" s="197"/>
    </row>
    <row r="20" spans="2:25" ht="15" thickBot="1">
      <c r="B20" s="5"/>
      <c r="C20" s="71" t="s">
        <v>288</v>
      </c>
      <c r="D20" s="205"/>
      <c r="E20" s="205"/>
      <c r="F20" s="205"/>
      <c r="G20" s="205"/>
      <c r="H20" s="205"/>
      <c r="I20" s="205"/>
      <c r="J20" s="322" t="s">
        <v>289</v>
      </c>
      <c r="K20" s="322"/>
      <c r="L20" s="322"/>
      <c r="M20" s="322"/>
      <c r="N20" s="323"/>
      <c r="O20" s="143"/>
      <c r="P20" s="197"/>
    </row>
    <row r="21" spans="2:25" ht="15" thickBot="1">
      <c r="B21" s="5"/>
      <c r="C21" s="5"/>
      <c r="D21" s="7"/>
      <c r="E21" s="7"/>
      <c r="F21" s="7"/>
      <c r="G21" s="7"/>
      <c r="H21" s="7"/>
      <c r="I21" s="7"/>
      <c r="J21" s="7"/>
      <c r="K21" s="7"/>
      <c r="L21" s="7"/>
      <c r="M21" s="7"/>
      <c r="N21" s="6"/>
      <c r="O21" s="7"/>
      <c r="P21" s="197"/>
    </row>
    <row r="22" spans="2:25">
      <c r="B22" s="5"/>
      <c r="C22" s="327" t="s">
        <v>290</v>
      </c>
      <c r="D22" s="328"/>
      <c r="E22" s="328"/>
      <c r="F22" s="328"/>
      <c r="G22" s="328"/>
      <c r="H22" s="328"/>
      <c r="I22" s="328"/>
      <c r="J22" s="328"/>
      <c r="K22" s="328"/>
      <c r="L22" s="328"/>
      <c r="M22" s="328"/>
      <c r="N22" s="329"/>
      <c r="O22" s="206"/>
      <c r="P22" s="197"/>
    </row>
    <row r="23" spans="2:25">
      <c r="B23" s="5"/>
      <c r="C23" s="337" t="s">
        <v>291</v>
      </c>
      <c r="D23" s="338"/>
      <c r="E23" s="338"/>
      <c r="F23" s="338"/>
      <c r="G23" s="338"/>
      <c r="H23" s="338"/>
      <c r="I23" s="338"/>
      <c r="J23" s="338"/>
      <c r="K23" s="338"/>
      <c r="L23" s="338"/>
      <c r="M23" s="338"/>
      <c r="N23" s="339"/>
      <c r="O23" s="133"/>
      <c r="P23" s="197"/>
    </row>
    <row r="24" spans="2:25">
      <c r="B24" s="5"/>
      <c r="C24" s="114" t="s">
        <v>292</v>
      </c>
      <c r="D24" s="207"/>
      <c r="E24" s="207"/>
      <c r="F24" s="207"/>
      <c r="G24" s="207"/>
      <c r="H24" s="207"/>
      <c r="I24" s="208"/>
      <c r="J24" s="501">
        <v>1960723518.0365009</v>
      </c>
      <c r="K24" s="501"/>
      <c r="L24" s="501"/>
      <c r="M24" s="501"/>
      <c r="N24" s="502"/>
      <c r="O24" s="209"/>
      <c r="P24" s="210"/>
      <c r="R24" s="196"/>
      <c r="S24" s="82"/>
    </row>
    <row r="25" spans="2:25">
      <c r="B25" s="5"/>
      <c r="C25" s="337" t="s">
        <v>293</v>
      </c>
      <c r="D25" s="338"/>
      <c r="E25" s="338"/>
      <c r="F25" s="338"/>
      <c r="G25" s="338"/>
      <c r="H25" s="338"/>
      <c r="I25" s="338"/>
      <c r="J25" s="338"/>
      <c r="K25" s="338"/>
      <c r="L25" s="338"/>
      <c r="M25" s="338"/>
      <c r="N25" s="339"/>
      <c r="O25" s="133"/>
      <c r="P25" s="197"/>
    </row>
    <row r="26" spans="2:25">
      <c r="B26" s="5"/>
      <c r="C26" s="211" t="s">
        <v>294</v>
      </c>
      <c r="D26" s="212"/>
      <c r="E26" s="212"/>
      <c r="F26" s="212"/>
      <c r="G26" s="212"/>
      <c r="H26" s="212"/>
      <c r="I26" s="212"/>
      <c r="J26" s="350">
        <f>SUM(J27:M28)</f>
        <v>0</v>
      </c>
      <c r="K26" s="351"/>
      <c r="L26" s="351"/>
      <c r="M26" s="351"/>
      <c r="N26" s="352"/>
      <c r="O26" s="213"/>
      <c r="P26" s="197"/>
      <c r="R26" s="196"/>
      <c r="T26" s="81"/>
      <c r="U26" s="82"/>
    </row>
    <row r="27" spans="2:25">
      <c r="B27" s="5"/>
      <c r="C27" s="214" t="s">
        <v>295</v>
      </c>
      <c r="D27" s="212"/>
      <c r="E27" s="212"/>
      <c r="F27" s="212"/>
      <c r="G27" s="212"/>
      <c r="H27" s="212"/>
      <c r="I27" s="212"/>
      <c r="J27" s="497">
        <v>0</v>
      </c>
      <c r="K27" s="498"/>
      <c r="L27" s="498"/>
      <c r="M27" s="498"/>
      <c r="N27" s="215"/>
      <c r="O27" s="216"/>
      <c r="P27" s="197"/>
      <c r="R27" s="196"/>
      <c r="S27" s="81"/>
      <c r="T27" s="82"/>
    </row>
    <row r="28" spans="2:25">
      <c r="B28" s="5"/>
      <c r="C28" s="214" t="s">
        <v>296</v>
      </c>
      <c r="D28" s="212"/>
      <c r="E28" s="212"/>
      <c r="F28" s="212"/>
      <c r="G28" s="212"/>
      <c r="H28" s="212"/>
      <c r="I28" s="212"/>
      <c r="J28" s="497">
        <v>0</v>
      </c>
      <c r="K28" s="498"/>
      <c r="L28" s="498"/>
      <c r="M28" s="498"/>
      <c r="N28" s="215"/>
      <c r="O28" s="216"/>
      <c r="P28" s="197"/>
      <c r="R28" s="196"/>
      <c r="S28" s="81"/>
      <c r="T28" s="82"/>
    </row>
    <row r="29" spans="2:25">
      <c r="B29" s="5"/>
      <c r="C29" s="211" t="s">
        <v>297</v>
      </c>
      <c r="D29" s="212"/>
      <c r="E29" s="212"/>
      <c r="F29" s="212"/>
      <c r="G29" s="212"/>
      <c r="H29" s="212"/>
      <c r="I29" s="212"/>
      <c r="J29" s="495">
        <f>SUM(J30:M31)</f>
        <v>8778287.3909999989</v>
      </c>
      <c r="K29" s="496"/>
      <c r="L29" s="496"/>
      <c r="M29" s="496"/>
      <c r="N29" s="496"/>
      <c r="O29" s="213"/>
      <c r="P29" s="197"/>
      <c r="R29" s="196"/>
    </row>
    <row r="30" spans="2:25">
      <c r="B30" s="5"/>
      <c r="C30" s="214" t="s">
        <v>298</v>
      </c>
      <c r="D30" s="212"/>
      <c r="E30" s="212"/>
      <c r="F30" s="212"/>
      <c r="G30" s="212"/>
      <c r="H30" s="212"/>
      <c r="I30" s="212"/>
      <c r="J30" s="497">
        <v>8019220.5699999994</v>
      </c>
      <c r="K30" s="498"/>
      <c r="L30" s="498"/>
      <c r="M30" s="498"/>
      <c r="N30" s="215"/>
      <c r="O30" s="216"/>
      <c r="P30" s="217"/>
      <c r="R30" s="196"/>
      <c r="S30" s="58"/>
      <c r="U30" s="58"/>
      <c r="W30" s="218"/>
      <c r="X30" s="218"/>
      <c r="Y30" s="218"/>
    </row>
    <row r="31" spans="2:25" ht="13.25" customHeight="1">
      <c r="B31" s="5"/>
      <c r="C31" s="214" t="s">
        <v>299</v>
      </c>
      <c r="D31" s="212"/>
      <c r="E31" s="212"/>
      <c r="F31" s="212"/>
      <c r="G31" s="212"/>
      <c r="H31" s="212"/>
      <c r="I31" s="212"/>
      <c r="J31" s="499">
        <v>759066.82099999988</v>
      </c>
      <c r="K31" s="500"/>
      <c r="L31" s="500"/>
      <c r="M31" s="500"/>
      <c r="N31" s="219"/>
      <c r="O31" s="216"/>
      <c r="P31" s="197"/>
      <c r="R31" s="196"/>
      <c r="S31" s="58"/>
      <c r="U31" s="58"/>
    </row>
    <row r="32" spans="2:25">
      <c r="B32" s="5"/>
      <c r="C32" s="337" t="s">
        <v>300</v>
      </c>
      <c r="D32" s="338"/>
      <c r="E32" s="338"/>
      <c r="F32" s="338"/>
      <c r="G32" s="338"/>
      <c r="H32" s="338"/>
      <c r="I32" s="338"/>
      <c r="J32" s="338"/>
      <c r="K32" s="338"/>
      <c r="L32" s="338"/>
      <c r="M32" s="338"/>
      <c r="N32" s="339"/>
      <c r="O32" s="133"/>
      <c r="P32" s="197"/>
      <c r="T32" s="82"/>
      <c r="U32" s="58"/>
    </row>
    <row r="33" spans="2:23">
      <c r="B33" s="5"/>
      <c r="C33" s="114" t="s">
        <v>301</v>
      </c>
      <c r="D33" s="207"/>
      <c r="E33" s="207"/>
      <c r="F33" s="207"/>
      <c r="G33" s="207"/>
      <c r="H33" s="207"/>
      <c r="I33" s="207"/>
      <c r="J33" s="350">
        <f>SUM(J34:M36)</f>
        <v>73035894.040000021</v>
      </c>
      <c r="K33" s="351"/>
      <c r="L33" s="351"/>
      <c r="M33" s="351"/>
      <c r="N33" s="352"/>
      <c r="O33" s="213"/>
      <c r="P33" s="197"/>
      <c r="T33" s="82"/>
      <c r="V33" s="218"/>
    </row>
    <row r="34" spans="2:23">
      <c r="B34" s="5"/>
      <c r="C34" s="57" t="s">
        <v>302</v>
      </c>
      <c r="D34" s="212"/>
      <c r="E34" s="212"/>
      <c r="F34" s="212"/>
      <c r="G34" s="212"/>
      <c r="H34" s="212"/>
      <c r="I34" s="220"/>
      <c r="J34" s="495">
        <v>13509285.189999999</v>
      </c>
      <c r="K34" s="496"/>
      <c r="L34" s="496"/>
      <c r="M34" s="496"/>
      <c r="N34" s="215"/>
      <c r="O34" s="216"/>
      <c r="P34" s="197"/>
      <c r="T34" s="82"/>
    </row>
    <row r="35" spans="2:23">
      <c r="B35" s="5"/>
      <c r="C35" s="57" t="s">
        <v>303</v>
      </c>
      <c r="D35" s="212"/>
      <c r="E35" s="212"/>
      <c r="F35" s="212"/>
      <c r="G35" s="212"/>
      <c r="H35" s="212"/>
      <c r="I35" s="220"/>
      <c r="J35" s="496">
        <v>59526608.850000016</v>
      </c>
      <c r="K35" s="496"/>
      <c r="L35" s="496"/>
      <c r="M35" s="496"/>
      <c r="N35" s="221"/>
      <c r="O35" s="222"/>
      <c r="P35" s="197"/>
      <c r="R35" s="196"/>
      <c r="T35" s="81"/>
      <c r="U35" s="58"/>
      <c r="W35" s="81"/>
    </row>
    <row r="36" spans="2:23">
      <c r="B36" s="5"/>
      <c r="C36" s="156" t="s">
        <v>304</v>
      </c>
      <c r="D36" s="223"/>
      <c r="E36" s="223"/>
      <c r="F36" s="223"/>
      <c r="G36" s="223"/>
      <c r="H36" s="223"/>
      <c r="I36" s="224"/>
      <c r="J36" s="496">
        <v>0</v>
      </c>
      <c r="K36" s="496"/>
      <c r="L36" s="496"/>
      <c r="M36" s="496"/>
      <c r="N36" s="221"/>
      <c r="O36" s="222"/>
      <c r="P36" s="197"/>
      <c r="R36" s="81"/>
      <c r="S36" s="81"/>
      <c r="T36" s="81"/>
      <c r="U36" s="81"/>
    </row>
    <row r="37" spans="2:23">
      <c r="B37" s="5"/>
      <c r="C37" s="337" t="s">
        <v>305</v>
      </c>
      <c r="D37" s="338"/>
      <c r="E37" s="338"/>
      <c r="F37" s="338"/>
      <c r="G37" s="338"/>
      <c r="H37" s="338"/>
      <c r="I37" s="338"/>
      <c r="J37" s="338"/>
      <c r="K37" s="338"/>
      <c r="L37" s="338"/>
      <c r="M37" s="338"/>
      <c r="N37" s="339"/>
      <c r="O37" s="133"/>
      <c r="P37" s="197"/>
    </row>
    <row r="38" spans="2:23">
      <c r="B38" s="5"/>
      <c r="C38" s="114" t="s">
        <v>306</v>
      </c>
      <c r="D38" s="207"/>
      <c r="E38" s="207"/>
      <c r="F38" s="207"/>
      <c r="G38" s="207"/>
      <c r="H38" s="207"/>
      <c r="I38" s="208"/>
      <c r="J38" s="351">
        <f>SUM(J39:M41)</f>
        <v>72366323.320500016</v>
      </c>
      <c r="K38" s="351"/>
      <c r="L38" s="351"/>
      <c r="M38" s="351"/>
      <c r="N38" s="352"/>
      <c r="O38" s="213"/>
      <c r="P38" s="217"/>
      <c r="Q38" s="197"/>
      <c r="R38" s="225"/>
      <c r="S38" s="58"/>
      <c r="V38" s="218"/>
      <c r="W38" s="81"/>
    </row>
    <row r="39" spans="2:23">
      <c r="B39" s="5"/>
      <c r="C39" s="57" t="s">
        <v>307</v>
      </c>
      <c r="D39" s="212"/>
      <c r="E39" s="212"/>
      <c r="F39" s="212"/>
      <c r="G39" s="212"/>
      <c r="H39" s="212"/>
      <c r="I39" s="220"/>
      <c r="J39" s="498">
        <v>13221167.160499997</v>
      </c>
      <c r="K39" s="498"/>
      <c r="L39" s="498"/>
      <c r="M39" s="498"/>
      <c r="N39" s="215"/>
      <c r="O39" s="216"/>
      <c r="P39" s="197"/>
    </row>
    <row r="40" spans="2:23">
      <c r="B40" s="5"/>
      <c r="C40" s="57" t="s">
        <v>308</v>
      </c>
      <c r="D40" s="212"/>
      <c r="E40" s="212"/>
      <c r="F40" s="212"/>
      <c r="G40" s="212"/>
      <c r="H40" s="212"/>
      <c r="I40" s="220"/>
      <c r="J40" s="498">
        <v>59145156.160000026</v>
      </c>
      <c r="K40" s="498"/>
      <c r="L40" s="498"/>
      <c r="M40" s="498"/>
      <c r="N40" s="226"/>
      <c r="O40" s="227"/>
      <c r="P40" s="197"/>
      <c r="R40" s="81"/>
      <c r="W40" s="81"/>
    </row>
    <row r="41" spans="2:23">
      <c r="B41" s="5"/>
      <c r="C41" s="156" t="s">
        <v>309</v>
      </c>
      <c r="D41" s="223"/>
      <c r="E41" s="223"/>
      <c r="F41" s="223"/>
      <c r="G41" s="223"/>
      <c r="H41" s="223"/>
      <c r="I41" s="224"/>
      <c r="J41" s="498">
        <v>0</v>
      </c>
      <c r="K41" s="498"/>
      <c r="L41" s="498"/>
      <c r="M41" s="498"/>
      <c r="N41" s="226"/>
      <c r="O41" s="227"/>
      <c r="P41" s="197"/>
    </row>
    <row r="42" spans="2:23">
      <c r="B42" s="5"/>
      <c r="C42" s="211" t="s">
        <v>310</v>
      </c>
      <c r="D42" s="212"/>
      <c r="E42" s="212"/>
      <c r="F42" s="212"/>
      <c r="G42" s="212"/>
      <c r="H42" s="212"/>
      <c r="I42" s="220"/>
      <c r="J42" s="347">
        <v>66208884.589999996</v>
      </c>
      <c r="K42" s="348"/>
      <c r="L42" s="348"/>
      <c r="M42" s="348"/>
      <c r="N42" s="349"/>
      <c r="O42" s="213"/>
      <c r="P42" s="197"/>
      <c r="Q42" s="228"/>
      <c r="R42" s="225"/>
      <c r="W42" s="81"/>
    </row>
    <row r="43" spans="2:23">
      <c r="B43" s="5"/>
      <c r="C43" s="128" t="s">
        <v>311</v>
      </c>
      <c r="D43" s="229"/>
      <c r="E43" s="229"/>
      <c r="F43" s="229"/>
      <c r="G43" s="229"/>
      <c r="H43" s="229"/>
      <c r="I43" s="230"/>
      <c r="J43" s="503">
        <v>0</v>
      </c>
      <c r="K43" s="504"/>
      <c r="L43" s="504"/>
      <c r="M43" s="504"/>
      <c r="N43" s="505"/>
      <c r="O43" s="209"/>
      <c r="P43" s="197"/>
    </row>
    <row r="44" spans="2:23">
      <c r="B44" s="5"/>
      <c r="C44" s="128" t="s">
        <v>312</v>
      </c>
      <c r="D44" s="229"/>
      <c r="E44" s="229"/>
      <c r="F44" s="229"/>
      <c r="G44" s="229"/>
      <c r="H44" s="229"/>
      <c r="I44" s="230"/>
      <c r="J44" s="347">
        <v>0</v>
      </c>
      <c r="K44" s="348"/>
      <c r="L44" s="348"/>
      <c r="M44" s="348"/>
      <c r="N44" s="349"/>
      <c r="O44" s="213"/>
      <c r="P44" s="197"/>
    </row>
    <row r="45" spans="2:23" ht="14" customHeight="1">
      <c r="B45" s="5"/>
      <c r="C45" s="114" t="s">
        <v>313</v>
      </c>
      <c r="D45" s="207"/>
      <c r="E45" s="207"/>
      <c r="F45" s="207"/>
      <c r="G45" s="207"/>
      <c r="H45" s="207"/>
      <c r="I45" s="207"/>
      <c r="J45" s="350">
        <f>SUM(J46:M47)</f>
        <v>0</v>
      </c>
      <c r="K45" s="351"/>
      <c r="L45" s="351"/>
      <c r="M45" s="351"/>
      <c r="N45" s="352"/>
      <c r="O45" s="213"/>
      <c r="P45" s="197"/>
      <c r="Q45" s="168"/>
    </row>
    <row r="46" spans="2:23">
      <c r="B46" s="5"/>
      <c r="C46" s="214" t="s">
        <v>116</v>
      </c>
      <c r="D46" s="212"/>
      <c r="E46" s="212"/>
      <c r="F46" s="212"/>
      <c r="G46" s="212"/>
      <c r="H46" s="212"/>
      <c r="I46" s="212"/>
      <c r="J46" s="506">
        <v>0</v>
      </c>
      <c r="K46" s="507"/>
      <c r="L46" s="507"/>
      <c r="M46" s="507"/>
      <c r="N46" s="231"/>
      <c r="O46" s="213"/>
      <c r="P46" s="197"/>
    </row>
    <row r="47" spans="2:23">
      <c r="B47" s="5"/>
      <c r="C47" s="214" t="s">
        <v>117</v>
      </c>
      <c r="D47" s="212"/>
      <c r="E47" s="212"/>
      <c r="F47" s="212"/>
      <c r="G47" s="212"/>
      <c r="H47" s="212"/>
      <c r="I47" s="220"/>
      <c r="J47" s="497">
        <f>SUM(J48:M50)</f>
        <v>0</v>
      </c>
      <c r="K47" s="498"/>
      <c r="L47" s="498"/>
      <c r="M47" s="498"/>
      <c r="N47" s="510"/>
      <c r="O47" s="209"/>
      <c r="P47" s="197"/>
      <c r="R47" s="82"/>
    </row>
    <row r="48" spans="2:23">
      <c r="B48" s="5"/>
      <c r="C48" s="232" t="s">
        <v>314</v>
      </c>
      <c r="D48" s="212"/>
      <c r="E48" s="212"/>
      <c r="F48" s="212"/>
      <c r="G48" s="212"/>
      <c r="H48" s="212"/>
      <c r="I48" s="220"/>
      <c r="J48" s="507">
        <v>0</v>
      </c>
      <c r="K48" s="507"/>
      <c r="L48" s="507"/>
      <c r="M48" s="507"/>
      <c r="N48" s="231"/>
      <c r="O48" s="213"/>
      <c r="P48" s="197"/>
      <c r="R48" s="225"/>
    </row>
    <row r="49" spans="2:23">
      <c r="B49" s="5"/>
      <c r="C49" s="232" t="s">
        <v>315</v>
      </c>
      <c r="D49" s="212"/>
      <c r="E49" s="212"/>
      <c r="F49" s="212"/>
      <c r="G49" s="212"/>
      <c r="H49" s="212"/>
      <c r="I49" s="220"/>
      <c r="J49" s="507">
        <v>0</v>
      </c>
      <c r="K49" s="507"/>
      <c r="L49" s="507"/>
      <c r="M49" s="507"/>
      <c r="N49" s="231"/>
      <c r="O49" s="213"/>
      <c r="P49" s="197"/>
      <c r="R49" s="81"/>
    </row>
    <row r="50" spans="2:23">
      <c r="B50" s="5"/>
      <c r="C50" s="233" t="s">
        <v>316</v>
      </c>
      <c r="D50" s="223"/>
      <c r="E50" s="223"/>
      <c r="F50" s="223"/>
      <c r="G50" s="223"/>
      <c r="H50" s="223"/>
      <c r="I50" s="224"/>
      <c r="J50" s="511">
        <v>0</v>
      </c>
      <c r="K50" s="512"/>
      <c r="L50" s="512"/>
      <c r="M50" s="512"/>
      <c r="N50" s="234"/>
      <c r="O50" s="213"/>
      <c r="P50" s="197"/>
      <c r="R50" s="81"/>
    </row>
    <row r="51" spans="2:23">
      <c r="B51" s="5"/>
      <c r="C51" s="513" t="s">
        <v>317</v>
      </c>
      <c r="D51" s="514"/>
      <c r="E51" s="514"/>
      <c r="F51" s="514"/>
      <c r="G51" s="514"/>
      <c r="H51" s="514"/>
      <c r="I51" s="514"/>
      <c r="J51" s="514"/>
      <c r="K51" s="514"/>
      <c r="L51" s="514"/>
      <c r="M51" s="514"/>
      <c r="N51" s="515"/>
      <c r="O51" s="133"/>
      <c r="P51" s="197"/>
    </row>
    <row r="52" spans="2:23" ht="15" thickBot="1">
      <c r="B52" s="5"/>
      <c r="C52" s="171" t="s">
        <v>318</v>
      </c>
      <c r="D52" s="235"/>
      <c r="E52" s="235"/>
      <c r="F52" s="235"/>
      <c r="G52" s="235"/>
      <c r="H52" s="235"/>
      <c r="I52" s="236"/>
      <c r="J52" s="481">
        <v>1893207241.0490003</v>
      </c>
      <c r="K52" s="481"/>
      <c r="L52" s="481"/>
      <c r="M52" s="481"/>
      <c r="N52" s="482"/>
      <c r="O52" s="213"/>
      <c r="P52" s="197"/>
      <c r="Q52" s="237"/>
      <c r="R52" s="196"/>
    </row>
    <row r="53" spans="2:23" ht="15" thickBot="1">
      <c r="B53" s="5"/>
      <c r="C53" s="238"/>
      <c r="D53" s="238"/>
      <c r="E53" s="238"/>
      <c r="F53" s="238"/>
      <c r="G53" s="238"/>
      <c r="H53" s="238"/>
      <c r="I53" s="238"/>
      <c r="J53" s="238"/>
      <c r="K53" s="238"/>
      <c r="L53" s="238"/>
      <c r="M53" s="238"/>
      <c r="N53" s="238"/>
      <c r="O53" s="238"/>
      <c r="P53" s="197"/>
    </row>
    <row r="54" spans="2:23">
      <c r="B54" s="5"/>
      <c r="C54" s="327" t="s">
        <v>319</v>
      </c>
      <c r="D54" s="328"/>
      <c r="E54" s="328"/>
      <c r="F54" s="328"/>
      <c r="G54" s="328"/>
      <c r="H54" s="328"/>
      <c r="I54" s="328"/>
      <c r="J54" s="328"/>
      <c r="K54" s="328"/>
      <c r="L54" s="328"/>
      <c r="M54" s="328"/>
      <c r="N54" s="329"/>
      <c r="O54" s="206"/>
      <c r="P54" s="197"/>
      <c r="R54" s="239"/>
      <c r="W54" s="218"/>
    </row>
    <row r="55" spans="2:23">
      <c r="B55" s="5"/>
      <c r="C55" s="240"/>
      <c r="D55" s="163"/>
      <c r="E55" s="163"/>
      <c r="F55" s="163"/>
      <c r="G55" s="163"/>
      <c r="H55" s="163"/>
      <c r="I55" s="462" t="s">
        <v>320</v>
      </c>
      <c r="J55" s="464"/>
      <c r="K55" s="463"/>
      <c r="L55" s="462" t="s">
        <v>321</v>
      </c>
      <c r="M55" s="464"/>
      <c r="N55" s="508"/>
      <c r="O55" s="241"/>
      <c r="P55" s="197"/>
      <c r="Q55" s="237"/>
    </row>
    <row r="56" spans="2:23">
      <c r="B56" s="5"/>
      <c r="C56" s="128" t="s">
        <v>322</v>
      </c>
      <c r="D56" s="178"/>
      <c r="E56" s="178"/>
      <c r="F56" s="178"/>
      <c r="G56" s="178"/>
      <c r="H56" s="178"/>
      <c r="I56" s="347">
        <f>I66-I57-I61</f>
        <v>1889920457.0364995</v>
      </c>
      <c r="J56" s="348"/>
      <c r="K56" s="447"/>
      <c r="L56" s="351">
        <f>L66-L57-L61</f>
        <v>1720261380.9985003</v>
      </c>
      <c r="M56" s="351"/>
      <c r="N56" s="352"/>
      <c r="O56" s="213"/>
      <c r="P56" s="197"/>
    </row>
    <row r="57" spans="2:23">
      <c r="B57" s="5"/>
      <c r="C57" s="114" t="s">
        <v>323</v>
      </c>
      <c r="D57" s="191"/>
      <c r="E57" s="191"/>
      <c r="F57" s="191"/>
      <c r="G57" s="191"/>
      <c r="H57" s="191"/>
      <c r="I57" s="350">
        <f>SUM(I58:J60)</f>
        <v>70803061</v>
      </c>
      <c r="J57" s="351"/>
      <c r="K57" s="509"/>
      <c r="L57" s="350">
        <f>SUM(L58:M60)</f>
        <v>168858594.39800003</v>
      </c>
      <c r="M57" s="351"/>
      <c r="N57" s="352"/>
      <c r="O57" s="213"/>
      <c r="P57" s="197"/>
      <c r="R57" s="58"/>
      <c r="S57" s="58"/>
    </row>
    <row r="58" spans="2:23">
      <c r="B58" s="5"/>
      <c r="C58" s="57" t="s">
        <v>324</v>
      </c>
      <c r="D58" s="241"/>
      <c r="E58" s="241"/>
      <c r="F58" s="241"/>
      <c r="G58" s="241"/>
      <c r="H58" s="241"/>
      <c r="I58" s="497">
        <v>34997567</v>
      </c>
      <c r="J58" s="516"/>
      <c r="K58" s="242"/>
      <c r="L58" s="497">
        <v>125134697.06350002</v>
      </c>
      <c r="M58" s="498"/>
      <c r="N58" s="215"/>
      <c r="O58" s="216"/>
      <c r="P58" s="197"/>
      <c r="Q58" s="168"/>
    </row>
    <row r="59" spans="2:23">
      <c r="B59" s="5"/>
      <c r="C59" s="243" t="s">
        <v>325</v>
      </c>
      <c r="D59" s="241"/>
      <c r="E59" s="241"/>
      <c r="F59" s="241"/>
      <c r="G59" s="241"/>
      <c r="H59" s="241"/>
      <c r="I59" s="497">
        <v>35805494</v>
      </c>
      <c r="J59" s="516"/>
      <c r="K59" s="242"/>
      <c r="L59" s="497">
        <v>12358046.761</v>
      </c>
      <c r="M59" s="498"/>
      <c r="N59" s="215"/>
      <c r="O59" s="216"/>
      <c r="P59" s="197"/>
      <c r="R59" s="58"/>
    </row>
    <row r="60" spans="2:23">
      <c r="B60" s="5"/>
      <c r="C60" s="244" t="s">
        <v>326</v>
      </c>
      <c r="D60" s="245"/>
      <c r="E60" s="245"/>
      <c r="F60" s="245"/>
      <c r="G60" s="245"/>
      <c r="H60" s="245"/>
      <c r="I60" s="517">
        <v>0</v>
      </c>
      <c r="J60" s="518"/>
      <c r="K60" s="246"/>
      <c r="L60" s="497">
        <v>31365850.5735</v>
      </c>
      <c r="M60" s="498"/>
      <c r="N60" s="219"/>
      <c r="O60" s="216"/>
      <c r="P60" s="197"/>
      <c r="Q60" s="168"/>
    </row>
    <row r="61" spans="2:23">
      <c r="B61" s="5"/>
      <c r="C61" s="247" t="s">
        <v>327</v>
      </c>
      <c r="D61" s="191"/>
      <c r="E61" s="191"/>
      <c r="F61" s="191"/>
      <c r="G61" s="191"/>
      <c r="H61" s="191"/>
      <c r="I61" s="350">
        <v>0</v>
      </c>
      <c r="J61" s="351"/>
      <c r="K61" s="509"/>
      <c r="L61" s="350">
        <f>SUM(L62:M65)</f>
        <v>4087265.6524999999</v>
      </c>
      <c r="M61" s="351"/>
      <c r="N61" s="509"/>
      <c r="O61" s="213"/>
      <c r="P61" s="197"/>
    </row>
    <row r="62" spans="2:23">
      <c r="B62" s="5"/>
      <c r="C62" s="243" t="s">
        <v>328</v>
      </c>
      <c r="D62" s="241"/>
      <c r="E62" s="241"/>
      <c r="F62" s="241"/>
      <c r="G62" s="241"/>
      <c r="H62" s="241"/>
      <c r="I62" s="495">
        <v>0</v>
      </c>
      <c r="J62" s="496"/>
      <c r="K62" s="242"/>
      <c r="L62" s="495">
        <v>0</v>
      </c>
      <c r="M62" s="496"/>
      <c r="N62" s="242"/>
      <c r="O62" s="216"/>
      <c r="P62" s="197"/>
      <c r="R62" s="81"/>
    </row>
    <row r="63" spans="2:23">
      <c r="B63" s="5"/>
      <c r="C63" s="243" t="s">
        <v>329</v>
      </c>
      <c r="D63" s="241"/>
      <c r="E63" s="241"/>
      <c r="F63" s="241"/>
      <c r="G63" s="241"/>
      <c r="H63" s="241"/>
      <c r="I63" s="495">
        <v>0</v>
      </c>
      <c r="J63" s="496"/>
      <c r="K63" s="242"/>
      <c r="L63" s="495">
        <v>4087265.6524999999</v>
      </c>
      <c r="M63" s="496"/>
      <c r="N63" s="242"/>
      <c r="O63" s="216"/>
      <c r="P63" s="197"/>
      <c r="Q63" s="237"/>
      <c r="S63" s="82"/>
    </row>
    <row r="64" spans="2:23">
      <c r="B64" s="5"/>
      <c r="C64" s="243" t="s">
        <v>330</v>
      </c>
      <c r="D64" s="241"/>
      <c r="E64" s="241"/>
      <c r="F64" s="241"/>
      <c r="G64" s="241"/>
      <c r="H64" s="241"/>
      <c r="I64" s="495">
        <v>0</v>
      </c>
      <c r="J64" s="496"/>
      <c r="K64" s="242"/>
      <c r="L64" s="495">
        <v>0</v>
      </c>
      <c r="M64" s="496"/>
      <c r="N64" s="242"/>
      <c r="O64" s="216"/>
      <c r="P64" s="197"/>
    </row>
    <row r="65" spans="2:18">
      <c r="B65" s="5"/>
      <c r="C65" s="244" t="s">
        <v>331</v>
      </c>
      <c r="D65" s="245"/>
      <c r="E65" s="245"/>
      <c r="F65" s="245"/>
      <c r="G65" s="245"/>
      <c r="H65" s="245"/>
      <c r="I65" s="517">
        <v>0</v>
      </c>
      <c r="J65" s="518"/>
      <c r="K65" s="246"/>
      <c r="L65" s="517">
        <v>0</v>
      </c>
      <c r="M65" s="518"/>
      <c r="N65" s="246"/>
      <c r="O65" s="216"/>
      <c r="P65" s="197"/>
    </row>
    <row r="66" spans="2:18" ht="15" thickBot="1">
      <c r="B66" s="5"/>
      <c r="C66" s="129" t="s">
        <v>332</v>
      </c>
      <c r="D66" s="248"/>
      <c r="E66" s="248"/>
      <c r="F66" s="248"/>
      <c r="G66" s="248"/>
      <c r="H66" s="248"/>
      <c r="I66" s="480">
        <v>1960723518.0364995</v>
      </c>
      <c r="J66" s="481"/>
      <c r="K66" s="528"/>
      <c r="L66" s="529">
        <f>J52</f>
        <v>1893207241.0490003</v>
      </c>
      <c r="M66" s="530"/>
      <c r="N66" s="531"/>
      <c r="O66" s="213"/>
      <c r="P66" s="197"/>
    </row>
    <row r="67" spans="2:18" ht="15" thickBot="1">
      <c r="B67" s="5"/>
      <c r="C67" s="238"/>
      <c r="D67" s="238"/>
      <c r="E67" s="238"/>
      <c r="F67" s="238"/>
      <c r="G67" s="238"/>
      <c r="H67" s="238"/>
      <c r="I67" s="238"/>
      <c r="J67" s="238"/>
      <c r="K67" s="238"/>
      <c r="L67" s="238"/>
      <c r="M67" s="238"/>
      <c r="N67" s="238"/>
      <c r="O67" s="238"/>
      <c r="P67" s="197"/>
    </row>
    <row r="68" spans="2:18">
      <c r="B68" s="5"/>
      <c r="C68" s="327" t="s">
        <v>333</v>
      </c>
      <c r="D68" s="328"/>
      <c r="E68" s="328"/>
      <c r="F68" s="328"/>
      <c r="G68" s="328"/>
      <c r="H68" s="328"/>
      <c r="I68" s="328"/>
      <c r="J68" s="328"/>
      <c r="K68" s="328"/>
      <c r="L68" s="328"/>
      <c r="M68" s="328"/>
      <c r="N68" s="329"/>
      <c r="O68" s="206"/>
      <c r="P68" s="197"/>
    </row>
    <row r="69" spans="2:18">
      <c r="B69" s="5"/>
      <c r="C69" s="249"/>
      <c r="D69" s="229"/>
      <c r="E69" s="229"/>
      <c r="F69" s="462" t="s">
        <v>151</v>
      </c>
      <c r="G69" s="464"/>
      <c r="H69" s="463"/>
      <c r="I69" s="462" t="s">
        <v>334</v>
      </c>
      <c r="J69" s="464"/>
      <c r="K69" s="463"/>
      <c r="L69" s="462" t="s">
        <v>335</v>
      </c>
      <c r="M69" s="464"/>
      <c r="N69" s="508"/>
      <c r="O69" s="241"/>
      <c r="P69" s="197"/>
    </row>
    <row r="70" spans="2:18">
      <c r="B70" s="5"/>
      <c r="C70" s="128" t="s">
        <v>336</v>
      </c>
      <c r="D70" s="229"/>
      <c r="E70" s="230"/>
      <c r="F70" s="519" t="s">
        <v>337</v>
      </c>
      <c r="G70" s="520"/>
      <c r="H70" s="521"/>
      <c r="I70" s="522">
        <v>0.61307312627983002</v>
      </c>
      <c r="J70" s="523"/>
      <c r="K70" s="524"/>
      <c r="L70" s="525">
        <v>0.47296598981565624</v>
      </c>
      <c r="M70" s="526"/>
      <c r="N70" s="527"/>
      <c r="O70" s="250"/>
      <c r="P70" s="197"/>
    </row>
    <row r="71" spans="2:18">
      <c r="B71" s="5"/>
      <c r="C71" s="128" t="s">
        <v>338</v>
      </c>
      <c r="D71" s="229"/>
      <c r="E71" s="230"/>
      <c r="F71" s="532" t="s">
        <v>339</v>
      </c>
      <c r="G71" s="520"/>
      <c r="H71" s="521"/>
      <c r="I71" s="522">
        <v>0.27478314103180496</v>
      </c>
      <c r="J71" s="523"/>
      <c r="K71" s="524"/>
      <c r="L71" s="525">
        <f>I94</f>
        <v>0.29389939248394148</v>
      </c>
      <c r="M71" s="526"/>
      <c r="N71" s="527"/>
      <c r="O71" s="250"/>
      <c r="P71" s="197"/>
    </row>
    <row r="72" spans="2:18">
      <c r="B72" s="5"/>
      <c r="C72" s="128" t="s">
        <v>340</v>
      </c>
      <c r="D72" s="229"/>
      <c r="E72" s="230"/>
      <c r="F72" s="532" t="s">
        <v>341</v>
      </c>
      <c r="G72" s="520"/>
      <c r="H72" s="521"/>
      <c r="I72" s="539">
        <v>28.908291683311361</v>
      </c>
      <c r="J72" s="540"/>
      <c r="K72" s="540"/>
      <c r="L72" s="541">
        <v>31.592967930108632</v>
      </c>
      <c r="M72" s="542"/>
      <c r="N72" s="543"/>
      <c r="O72" s="251"/>
      <c r="P72" s="197"/>
    </row>
    <row r="73" spans="2:18">
      <c r="B73" s="5"/>
      <c r="C73" s="211" t="s">
        <v>342</v>
      </c>
      <c r="D73" s="241"/>
      <c r="E73" s="241"/>
      <c r="F73" s="532" t="s">
        <v>343</v>
      </c>
      <c r="G73" s="520"/>
      <c r="H73" s="521"/>
      <c r="I73" s="522">
        <v>2.6733515822970677E-2</v>
      </c>
      <c r="J73" s="523"/>
      <c r="K73" s="524"/>
      <c r="L73" s="533">
        <v>2.6696440762528161E-2</v>
      </c>
      <c r="M73" s="534"/>
      <c r="N73" s="535"/>
      <c r="O73" s="252"/>
      <c r="P73" s="197"/>
    </row>
    <row r="74" spans="2:18">
      <c r="B74" s="5"/>
      <c r="C74" s="128" t="s">
        <v>344</v>
      </c>
      <c r="D74" s="178"/>
      <c r="E74" s="177"/>
      <c r="F74" s="536">
        <v>0.22</v>
      </c>
      <c r="G74" s="537">
        <v>0.22</v>
      </c>
      <c r="H74" s="538">
        <v>0.22</v>
      </c>
      <c r="I74" s="522">
        <v>0.13729739864067295</v>
      </c>
      <c r="J74" s="523"/>
      <c r="K74" s="524"/>
      <c r="L74" s="533">
        <v>0.11098670163208063</v>
      </c>
      <c r="M74" s="534"/>
      <c r="N74" s="535"/>
      <c r="O74" s="252"/>
      <c r="P74" s="197"/>
      <c r="R74" s="253"/>
    </row>
    <row r="75" spans="2:18">
      <c r="B75" s="5"/>
      <c r="C75" s="128" t="s">
        <v>345</v>
      </c>
      <c r="D75" s="241"/>
      <c r="E75" s="241"/>
      <c r="F75" s="536">
        <v>0.27</v>
      </c>
      <c r="G75" s="537">
        <v>0.27</v>
      </c>
      <c r="H75" s="538">
        <v>0.27</v>
      </c>
      <c r="I75" s="522">
        <v>0.16588852865177145</v>
      </c>
      <c r="J75" s="523"/>
      <c r="K75" s="524"/>
      <c r="L75" s="533">
        <v>0.14198386870264598</v>
      </c>
      <c r="M75" s="534"/>
      <c r="N75" s="535"/>
      <c r="O75" s="252"/>
      <c r="P75" s="197"/>
      <c r="R75" s="253"/>
    </row>
    <row r="76" spans="2:18">
      <c r="B76" s="5"/>
      <c r="C76" s="128" t="s">
        <v>346</v>
      </c>
      <c r="D76" s="178"/>
      <c r="E76" s="177"/>
      <c r="F76" s="536">
        <v>0.32</v>
      </c>
      <c r="G76" s="537">
        <v>0.32</v>
      </c>
      <c r="H76" s="538">
        <v>0.32</v>
      </c>
      <c r="I76" s="522">
        <v>0.19301735009482093</v>
      </c>
      <c r="J76" s="523"/>
      <c r="K76" s="524"/>
      <c r="L76" s="533">
        <v>0.17202467861339152</v>
      </c>
      <c r="M76" s="534"/>
      <c r="N76" s="535"/>
      <c r="O76" s="252"/>
      <c r="P76" s="197"/>
      <c r="R76" s="253"/>
    </row>
    <row r="77" spans="2:18">
      <c r="B77" s="5"/>
      <c r="C77" s="128" t="s">
        <v>347</v>
      </c>
      <c r="D77" s="178"/>
      <c r="E77" s="177"/>
      <c r="F77" s="536">
        <v>0.36</v>
      </c>
      <c r="G77" s="537">
        <v>0.36</v>
      </c>
      <c r="H77" s="538">
        <v>0.36</v>
      </c>
      <c r="I77" s="522">
        <v>0.21948329587587928</v>
      </c>
      <c r="J77" s="523"/>
      <c r="K77" s="524"/>
      <c r="L77" s="533">
        <v>0.2001181007949642</v>
      </c>
      <c r="M77" s="534"/>
      <c r="N77" s="535"/>
      <c r="O77" s="252"/>
      <c r="P77" s="197"/>
      <c r="R77" s="253"/>
    </row>
    <row r="78" spans="2:18" ht="15" thickBot="1">
      <c r="B78" s="5"/>
      <c r="C78" s="129" t="s">
        <v>348</v>
      </c>
      <c r="D78" s="248"/>
      <c r="E78" s="248"/>
      <c r="F78" s="544">
        <v>0.47</v>
      </c>
      <c r="G78" s="545">
        <v>0.47</v>
      </c>
      <c r="H78" s="546">
        <v>0.47</v>
      </c>
      <c r="I78" s="547">
        <v>0.24350358655774137</v>
      </c>
      <c r="J78" s="548"/>
      <c r="K78" s="549"/>
      <c r="L78" s="533">
        <v>0.22737307500392059</v>
      </c>
      <c r="M78" s="534"/>
      <c r="N78" s="535"/>
      <c r="O78" s="252"/>
      <c r="P78" s="197"/>
      <c r="R78" s="253"/>
    </row>
    <row r="79" spans="2:18" ht="15" thickBot="1">
      <c r="B79" s="5"/>
      <c r="C79" s="238"/>
      <c r="D79" s="238"/>
      <c r="E79" s="238"/>
      <c r="F79" s="238"/>
      <c r="G79" s="238"/>
      <c r="H79" s="238"/>
      <c r="I79" s="238"/>
      <c r="J79" s="238"/>
      <c r="K79" s="238"/>
      <c r="L79" s="238"/>
      <c r="M79" s="238"/>
      <c r="N79" s="238"/>
      <c r="O79" s="238"/>
      <c r="P79" s="197"/>
    </row>
    <row r="80" spans="2:18">
      <c r="B80" s="5"/>
      <c r="C80" s="327" t="s">
        <v>349</v>
      </c>
      <c r="D80" s="328"/>
      <c r="E80" s="328"/>
      <c r="F80" s="328"/>
      <c r="G80" s="457"/>
      <c r="H80" s="457"/>
      <c r="I80" s="328"/>
      <c r="J80" s="328"/>
      <c r="K80" s="328"/>
      <c r="L80" s="328"/>
      <c r="M80" s="328"/>
      <c r="N80" s="329"/>
      <c r="O80" s="206"/>
      <c r="P80" s="197"/>
    </row>
    <row r="81" spans="2:18">
      <c r="B81" s="5"/>
      <c r="C81" s="254" t="s">
        <v>350</v>
      </c>
      <c r="D81" s="178"/>
      <c r="E81" s="178"/>
      <c r="F81" s="178"/>
      <c r="G81" s="554" t="s">
        <v>351</v>
      </c>
      <c r="H81" s="555"/>
      <c r="I81" s="462" t="s">
        <v>352</v>
      </c>
      <c r="J81" s="463"/>
      <c r="K81" s="554" t="s">
        <v>353</v>
      </c>
      <c r="L81" s="555"/>
      <c r="M81" s="464" t="s">
        <v>354</v>
      </c>
      <c r="N81" s="463"/>
      <c r="O81" s="241"/>
      <c r="P81" s="197"/>
    </row>
    <row r="82" spans="2:18">
      <c r="B82" s="5"/>
      <c r="C82" s="255" t="s">
        <v>355</v>
      </c>
      <c r="D82" s="212"/>
      <c r="E82" s="212"/>
      <c r="F82" s="212"/>
      <c r="G82" s="556">
        <v>1249244807.5869999</v>
      </c>
      <c r="H82" s="557"/>
      <c r="I82" s="552">
        <f>G82/$G$87</f>
        <v>0.65985634351092515</v>
      </c>
      <c r="J82" s="552"/>
      <c r="K82" s="556">
        <v>189</v>
      </c>
      <c r="L82" s="557"/>
      <c r="M82" s="552">
        <f>K82/$K$87</f>
        <v>0.67259786476868333</v>
      </c>
      <c r="N82" s="553"/>
      <c r="O82" s="256"/>
      <c r="P82" s="197"/>
      <c r="R82" s="196"/>
    </row>
    <row r="83" spans="2:18">
      <c r="B83" s="5"/>
      <c r="C83" s="255" t="s">
        <v>356</v>
      </c>
      <c r="D83" s="212"/>
      <c r="E83" s="212"/>
      <c r="F83" s="212"/>
      <c r="G83" s="550">
        <v>215847179.13400003</v>
      </c>
      <c r="H83" s="551"/>
      <c r="I83" s="552">
        <f t="shared" ref="I83:I86" si="0">G83/$G$87</f>
        <v>0.11401138473060249</v>
      </c>
      <c r="J83" s="552"/>
      <c r="K83" s="550">
        <v>32</v>
      </c>
      <c r="L83" s="551"/>
      <c r="M83" s="552">
        <f t="shared" ref="M83:M86" si="1">K83/$K$87</f>
        <v>0.11387900355871886</v>
      </c>
      <c r="N83" s="553"/>
      <c r="O83" s="256"/>
      <c r="P83" s="197"/>
      <c r="Q83" s="257"/>
      <c r="R83" s="196"/>
    </row>
    <row r="84" spans="2:18">
      <c r="B84" s="5"/>
      <c r="C84" s="255" t="s">
        <v>357</v>
      </c>
      <c r="D84" s="212"/>
      <c r="E84" s="212"/>
      <c r="F84" s="212"/>
      <c r="G84" s="550">
        <v>185845721.49000001</v>
      </c>
      <c r="H84" s="551"/>
      <c r="I84" s="552">
        <f t="shared" si="0"/>
        <v>9.8164489053520335E-2</v>
      </c>
      <c r="J84" s="552"/>
      <c r="K84" s="550">
        <v>14</v>
      </c>
      <c r="L84" s="551"/>
      <c r="M84" s="552">
        <f t="shared" si="1"/>
        <v>4.9822064056939501E-2</v>
      </c>
      <c r="N84" s="553"/>
      <c r="O84" s="256"/>
      <c r="P84" s="197"/>
      <c r="R84" s="196"/>
    </row>
    <row r="85" spans="2:18">
      <c r="B85" s="5"/>
      <c r="C85" s="255" t="s">
        <v>358</v>
      </c>
      <c r="D85" s="212"/>
      <c r="E85" s="212"/>
      <c r="F85" s="212"/>
      <c r="G85" s="550">
        <v>43163272.397999994</v>
      </c>
      <c r="H85" s="551"/>
      <c r="I85" s="552">
        <f t="shared" si="0"/>
        <v>2.2799021397194648E-2</v>
      </c>
      <c r="J85" s="552"/>
      <c r="K85" s="550">
        <v>8</v>
      </c>
      <c r="L85" s="551"/>
      <c r="M85" s="552">
        <f t="shared" si="1"/>
        <v>2.8469750889679714E-2</v>
      </c>
      <c r="N85" s="553"/>
      <c r="O85" s="256"/>
      <c r="P85" s="197"/>
      <c r="R85" s="196"/>
    </row>
    <row r="86" spans="2:18">
      <c r="B86" s="5"/>
      <c r="C86" s="255" t="s">
        <v>359</v>
      </c>
      <c r="D86" s="212"/>
      <c r="E86" s="212"/>
      <c r="F86" s="212"/>
      <c r="G86" s="564">
        <v>199106260.44</v>
      </c>
      <c r="H86" s="565"/>
      <c r="I86" s="552">
        <f t="shared" si="0"/>
        <v>0.10516876130775729</v>
      </c>
      <c r="J86" s="552"/>
      <c r="K86" s="564">
        <v>38</v>
      </c>
      <c r="L86" s="565"/>
      <c r="M86" s="552">
        <f t="shared" si="1"/>
        <v>0.13523131672597866</v>
      </c>
      <c r="N86" s="553"/>
      <c r="O86" s="256"/>
      <c r="P86" s="197"/>
      <c r="R86" s="196"/>
    </row>
    <row r="87" spans="2:18">
      <c r="B87" s="5"/>
      <c r="C87" s="254" t="s">
        <v>360</v>
      </c>
      <c r="D87" s="178"/>
      <c r="E87" s="178"/>
      <c r="F87" s="178"/>
      <c r="G87" s="558">
        <f>SUM(G82:H86)</f>
        <v>1893207241.049</v>
      </c>
      <c r="H87" s="559"/>
      <c r="I87" s="560">
        <f>SUM(I82:J86)</f>
        <v>1</v>
      </c>
      <c r="J87" s="561"/>
      <c r="K87" s="558">
        <f>SUM(K82:L86)</f>
        <v>281</v>
      </c>
      <c r="L87" s="559"/>
      <c r="M87" s="562">
        <f>SUM(M82:N86)</f>
        <v>1</v>
      </c>
      <c r="N87" s="563"/>
      <c r="O87" s="258"/>
      <c r="P87" s="197"/>
    </row>
    <row r="88" spans="2:18">
      <c r="B88" s="5"/>
      <c r="C88" s="238"/>
      <c r="D88" s="238"/>
      <c r="E88" s="238"/>
      <c r="F88" s="238"/>
      <c r="G88" s="238"/>
      <c r="H88" s="238"/>
      <c r="I88" s="238"/>
      <c r="J88" s="238"/>
      <c r="K88" s="238"/>
      <c r="L88" s="238"/>
      <c r="M88" s="238"/>
      <c r="N88" s="238"/>
      <c r="O88" s="238"/>
      <c r="P88" s="197"/>
    </row>
    <row r="89" spans="2:18">
      <c r="B89" s="5"/>
      <c r="C89" s="254" t="s">
        <v>361</v>
      </c>
      <c r="D89" s="178"/>
      <c r="E89" s="178"/>
      <c r="F89" s="178"/>
      <c r="G89" s="554" t="s">
        <v>351</v>
      </c>
      <c r="H89" s="555"/>
      <c r="I89" s="462" t="s">
        <v>352</v>
      </c>
      <c r="J89" s="463"/>
      <c r="K89" s="554" t="s">
        <v>353</v>
      </c>
      <c r="L89" s="555"/>
      <c r="M89" s="464" t="s">
        <v>354</v>
      </c>
      <c r="N89" s="463"/>
      <c r="O89" s="241"/>
      <c r="P89" s="197"/>
    </row>
    <row r="90" spans="2:18">
      <c r="B90" s="5"/>
      <c r="C90" s="255" t="s">
        <v>362</v>
      </c>
      <c r="D90" s="212"/>
      <c r="E90" s="212"/>
      <c r="F90" s="212"/>
      <c r="G90" s="556">
        <v>40012602.850000001</v>
      </c>
      <c r="H90" s="557"/>
      <c r="I90" s="552">
        <f>G90/$G$95</f>
        <v>2.1134824536076451E-2</v>
      </c>
      <c r="J90" s="552"/>
      <c r="K90" s="556">
        <v>49</v>
      </c>
      <c r="L90" s="557"/>
      <c r="M90" s="566">
        <f>K90/$K$95</f>
        <v>0.17437722419928825</v>
      </c>
      <c r="N90" s="567"/>
      <c r="O90" s="256"/>
      <c r="P90" s="197"/>
    </row>
    <row r="91" spans="2:18">
      <c r="B91" s="5"/>
      <c r="C91" s="255" t="s">
        <v>363</v>
      </c>
      <c r="D91" s="212"/>
      <c r="E91" s="212"/>
      <c r="F91" s="212"/>
      <c r="G91" s="550">
        <v>375547829.52499998</v>
      </c>
      <c r="H91" s="551"/>
      <c r="I91" s="552">
        <f t="shared" ref="I91:I94" si="2">G91/$G$95</f>
        <v>0.19836593764394972</v>
      </c>
      <c r="J91" s="552"/>
      <c r="K91" s="550">
        <v>95</v>
      </c>
      <c r="L91" s="551"/>
      <c r="M91" s="552">
        <f t="shared" ref="M91:M94" si="3">K91/$K$95</f>
        <v>0.33807829181494664</v>
      </c>
      <c r="N91" s="553"/>
      <c r="O91" s="256"/>
      <c r="P91" s="197"/>
    </row>
    <row r="92" spans="2:18">
      <c r="B92" s="5"/>
      <c r="C92" s="255" t="s">
        <v>364</v>
      </c>
      <c r="D92" s="212"/>
      <c r="E92" s="212"/>
      <c r="F92" s="212"/>
      <c r="G92" s="550">
        <v>436316285.708</v>
      </c>
      <c r="H92" s="551"/>
      <c r="I92" s="552">
        <f t="shared" si="2"/>
        <v>0.23046409090757713</v>
      </c>
      <c r="J92" s="552"/>
      <c r="K92" s="550">
        <v>63</v>
      </c>
      <c r="L92" s="551"/>
      <c r="M92" s="552">
        <f t="shared" si="3"/>
        <v>0.22419928825622776</v>
      </c>
      <c r="N92" s="553"/>
      <c r="O92" s="256"/>
      <c r="P92" s="197"/>
    </row>
    <row r="93" spans="2:18">
      <c r="B93" s="5"/>
      <c r="C93" s="255" t="s">
        <v>365</v>
      </c>
      <c r="D93" s="212"/>
      <c r="E93" s="212"/>
      <c r="F93" s="212"/>
      <c r="G93" s="550">
        <v>484918064.97549993</v>
      </c>
      <c r="H93" s="551"/>
      <c r="I93" s="552">
        <f t="shared" si="2"/>
        <v>0.25613575442845526</v>
      </c>
      <c r="J93" s="552"/>
      <c r="K93" s="550">
        <v>51</v>
      </c>
      <c r="L93" s="551"/>
      <c r="M93" s="552">
        <f t="shared" si="3"/>
        <v>0.18149466192170818</v>
      </c>
      <c r="N93" s="553"/>
      <c r="O93" s="256"/>
      <c r="P93" s="197"/>
    </row>
    <row r="94" spans="2:18">
      <c r="B94" s="5"/>
      <c r="C94" s="255" t="s">
        <v>366</v>
      </c>
      <c r="D94" s="212"/>
      <c r="E94" s="212"/>
      <c r="F94" s="212"/>
      <c r="G94" s="564">
        <v>556412457.99049997</v>
      </c>
      <c r="H94" s="565"/>
      <c r="I94" s="569">
        <f t="shared" si="2"/>
        <v>0.29389939248394148</v>
      </c>
      <c r="J94" s="569"/>
      <c r="K94" s="564">
        <v>23</v>
      </c>
      <c r="L94" s="565"/>
      <c r="M94" s="570">
        <f t="shared" si="3"/>
        <v>8.1850533807829182E-2</v>
      </c>
      <c r="N94" s="571"/>
      <c r="O94" s="256"/>
      <c r="P94" s="197"/>
    </row>
    <row r="95" spans="2:18">
      <c r="B95" s="5"/>
      <c r="C95" s="254" t="s">
        <v>360</v>
      </c>
      <c r="D95" s="178"/>
      <c r="E95" s="178"/>
      <c r="F95" s="178"/>
      <c r="G95" s="572">
        <f>SUM(G90:H94)</f>
        <v>1893207241.0489998</v>
      </c>
      <c r="H95" s="573"/>
      <c r="I95" s="562">
        <f>SUM(I90:J94)</f>
        <v>1</v>
      </c>
      <c r="J95" s="574"/>
      <c r="K95" s="575">
        <f>SUM(K90:L94)</f>
        <v>281</v>
      </c>
      <c r="L95" s="576"/>
      <c r="M95" s="560">
        <f>SUM(M90:N94)</f>
        <v>0.99999999999999989</v>
      </c>
      <c r="N95" s="561"/>
      <c r="O95" s="259"/>
      <c r="P95" s="197"/>
    </row>
    <row r="96" spans="2:18">
      <c r="B96" s="5"/>
      <c r="C96" s="7"/>
      <c r="D96" s="7"/>
      <c r="E96" s="7"/>
      <c r="F96" s="7"/>
      <c r="G96" s="7"/>
      <c r="H96" s="7"/>
      <c r="I96" s="7"/>
      <c r="J96" s="7"/>
      <c r="K96" s="7"/>
      <c r="L96" s="7"/>
      <c r="M96" s="7"/>
      <c r="N96" s="7"/>
      <c r="O96" s="7"/>
      <c r="P96" s="197"/>
    </row>
    <row r="97" spans="2:16">
      <c r="B97" s="5"/>
      <c r="C97" s="254" t="s">
        <v>367</v>
      </c>
      <c r="D97" s="178"/>
      <c r="E97" s="178"/>
      <c r="F97" s="178"/>
      <c r="G97" s="554" t="s">
        <v>351</v>
      </c>
      <c r="H97" s="555"/>
      <c r="I97" s="464" t="s">
        <v>352</v>
      </c>
      <c r="J97" s="463"/>
      <c r="K97" s="554" t="s">
        <v>353</v>
      </c>
      <c r="L97" s="555"/>
      <c r="M97" s="568" t="s">
        <v>354</v>
      </c>
      <c r="N97" s="555"/>
      <c r="O97" s="241"/>
      <c r="P97" s="197"/>
    </row>
    <row r="98" spans="2:16">
      <c r="B98" s="5"/>
      <c r="C98" s="255">
        <v>2007</v>
      </c>
      <c r="D98" s="212"/>
      <c r="E98" s="212"/>
      <c r="F98" s="212"/>
      <c r="G98" s="556">
        <v>0</v>
      </c>
      <c r="H98" s="557"/>
      <c r="I98" s="552">
        <f t="shared" ref="I98:I116" si="4">G98/$G$117</f>
        <v>0</v>
      </c>
      <c r="J98" s="552"/>
      <c r="K98" s="556">
        <v>0</v>
      </c>
      <c r="L98" s="557"/>
      <c r="M98" s="566">
        <f t="shared" ref="M98:M116" si="5">K98/$K$117</f>
        <v>0</v>
      </c>
      <c r="N98" s="567"/>
      <c r="O98" s="256"/>
      <c r="P98" s="197"/>
    </row>
    <row r="99" spans="2:16">
      <c r="B99" s="5"/>
      <c r="C99" s="255">
        <v>2008</v>
      </c>
      <c r="D99" s="212"/>
      <c r="E99" s="212"/>
      <c r="F99" s="212"/>
      <c r="G99" s="550">
        <v>0</v>
      </c>
      <c r="H99" s="551"/>
      <c r="I99" s="552">
        <f t="shared" si="4"/>
        <v>0</v>
      </c>
      <c r="J99" s="552"/>
      <c r="K99" s="550">
        <v>0</v>
      </c>
      <c r="L99" s="551"/>
      <c r="M99" s="552">
        <f t="shared" si="5"/>
        <v>0</v>
      </c>
      <c r="N99" s="553"/>
      <c r="O99" s="256"/>
      <c r="P99" s="197"/>
    </row>
    <row r="100" spans="2:16">
      <c r="B100" s="5"/>
      <c r="C100" s="255">
        <v>2009</v>
      </c>
      <c r="D100" s="212"/>
      <c r="E100" s="212"/>
      <c r="F100" s="212"/>
      <c r="G100" s="550">
        <v>0</v>
      </c>
      <c r="H100" s="551"/>
      <c r="I100" s="552">
        <f t="shared" si="4"/>
        <v>0</v>
      </c>
      <c r="J100" s="552"/>
      <c r="K100" s="550">
        <v>0</v>
      </c>
      <c r="L100" s="551"/>
      <c r="M100" s="552">
        <f t="shared" si="5"/>
        <v>0</v>
      </c>
      <c r="N100" s="553"/>
      <c r="O100" s="256"/>
      <c r="P100" s="197"/>
    </row>
    <row r="101" spans="2:16">
      <c r="B101" s="5"/>
      <c r="C101" s="255">
        <v>2010</v>
      </c>
      <c r="D101" s="212"/>
      <c r="E101" s="212"/>
      <c r="F101" s="212"/>
      <c r="G101" s="550">
        <v>0</v>
      </c>
      <c r="H101" s="551"/>
      <c r="I101" s="552">
        <f t="shared" si="4"/>
        <v>0</v>
      </c>
      <c r="J101" s="552"/>
      <c r="K101" s="550">
        <v>0</v>
      </c>
      <c r="L101" s="551"/>
      <c r="M101" s="552">
        <f t="shared" si="5"/>
        <v>0</v>
      </c>
      <c r="N101" s="553"/>
      <c r="O101" s="256"/>
      <c r="P101" s="197"/>
    </row>
    <row r="102" spans="2:16">
      <c r="B102" s="5"/>
      <c r="C102" s="255">
        <v>2011</v>
      </c>
      <c r="D102" s="212"/>
      <c r="E102" s="212"/>
      <c r="F102" s="212"/>
      <c r="G102" s="550">
        <v>103855.34</v>
      </c>
      <c r="H102" s="551"/>
      <c r="I102" s="552">
        <f t="shared" si="4"/>
        <v>5.4856825892159157E-5</v>
      </c>
      <c r="J102" s="552"/>
      <c r="K102" s="550">
        <v>1</v>
      </c>
      <c r="L102" s="551"/>
      <c r="M102" s="552">
        <f t="shared" si="5"/>
        <v>3.5587188612099642E-3</v>
      </c>
      <c r="N102" s="553"/>
      <c r="O102" s="256"/>
      <c r="P102" s="197"/>
    </row>
    <row r="103" spans="2:16">
      <c r="B103" s="5"/>
      <c r="C103" s="255">
        <v>2012</v>
      </c>
      <c r="D103" s="212"/>
      <c r="E103" s="212"/>
      <c r="F103" s="212"/>
      <c r="G103" s="550">
        <v>1885468.73</v>
      </c>
      <c r="H103" s="551"/>
      <c r="I103" s="552">
        <f t="shared" si="4"/>
        <v>9.9591248602835867E-4</v>
      </c>
      <c r="J103" s="552"/>
      <c r="K103" s="550">
        <v>6</v>
      </c>
      <c r="L103" s="551"/>
      <c r="M103" s="552">
        <f t="shared" si="5"/>
        <v>2.1352313167259787E-2</v>
      </c>
      <c r="N103" s="553"/>
      <c r="O103" s="256"/>
      <c r="P103" s="197"/>
    </row>
    <row r="104" spans="2:16">
      <c r="B104" s="5"/>
      <c r="C104" s="255">
        <v>2013</v>
      </c>
      <c r="D104" s="212"/>
      <c r="E104" s="212"/>
      <c r="F104" s="212"/>
      <c r="G104" s="550">
        <v>9336628.9800000004</v>
      </c>
      <c r="H104" s="551"/>
      <c r="I104" s="552">
        <f t="shared" si="4"/>
        <v>4.9316465612220571E-3</v>
      </c>
      <c r="J104" s="552"/>
      <c r="K104" s="550">
        <v>10</v>
      </c>
      <c r="L104" s="551"/>
      <c r="M104" s="552">
        <f t="shared" si="5"/>
        <v>3.5587188612099648E-2</v>
      </c>
      <c r="N104" s="553"/>
      <c r="O104" s="256"/>
      <c r="P104" s="197"/>
    </row>
    <row r="105" spans="2:16">
      <c r="B105" s="5"/>
      <c r="C105" s="255">
        <v>2014</v>
      </c>
      <c r="D105" s="212"/>
      <c r="E105" s="212"/>
      <c r="F105" s="212"/>
      <c r="G105" s="550">
        <v>7377772.3399999999</v>
      </c>
      <c r="H105" s="551"/>
      <c r="I105" s="552">
        <f t="shared" si="4"/>
        <v>3.8969702735301586E-3</v>
      </c>
      <c r="J105" s="552"/>
      <c r="K105" s="550">
        <v>8</v>
      </c>
      <c r="L105" s="551"/>
      <c r="M105" s="552">
        <f t="shared" si="5"/>
        <v>2.8469750889679714E-2</v>
      </c>
      <c r="N105" s="553"/>
      <c r="O105" s="256"/>
      <c r="P105" s="197"/>
    </row>
    <row r="106" spans="2:16">
      <c r="B106" s="5"/>
      <c r="C106" s="255">
        <v>2015</v>
      </c>
      <c r="D106" s="212"/>
      <c r="E106" s="212"/>
      <c r="F106" s="212"/>
      <c r="G106" s="550">
        <v>23826132.956999999</v>
      </c>
      <c r="H106" s="551"/>
      <c r="I106" s="552">
        <f t="shared" si="4"/>
        <v>1.2585063293862253E-2</v>
      </c>
      <c r="J106" s="552"/>
      <c r="K106" s="550">
        <v>15</v>
      </c>
      <c r="L106" s="551"/>
      <c r="M106" s="552">
        <f t="shared" si="5"/>
        <v>5.3380782918149468E-2</v>
      </c>
      <c r="N106" s="553"/>
      <c r="O106" s="256"/>
      <c r="P106" s="197"/>
    </row>
    <row r="107" spans="2:16">
      <c r="B107" s="5"/>
      <c r="C107" s="255">
        <v>2016</v>
      </c>
      <c r="D107" s="212"/>
      <c r="E107" s="212"/>
      <c r="F107" s="212"/>
      <c r="G107" s="550">
        <v>55737266.438499995</v>
      </c>
      <c r="H107" s="551"/>
      <c r="I107" s="552">
        <f t="shared" si="4"/>
        <v>2.9440657752617054E-2</v>
      </c>
      <c r="J107" s="552"/>
      <c r="K107" s="550">
        <v>16</v>
      </c>
      <c r="L107" s="551"/>
      <c r="M107" s="552">
        <f t="shared" si="5"/>
        <v>5.6939501779359428E-2</v>
      </c>
      <c r="N107" s="553"/>
      <c r="O107" s="256"/>
      <c r="P107" s="197"/>
    </row>
    <row r="108" spans="2:16">
      <c r="B108" s="5"/>
      <c r="C108" s="255">
        <v>2017</v>
      </c>
      <c r="D108" s="212"/>
      <c r="E108" s="212"/>
      <c r="F108" s="212"/>
      <c r="G108" s="550">
        <v>20381230.539999995</v>
      </c>
      <c r="H108" s="551"/>
      <c r="I108" s="552">
        <f t="shared" si="4"/>
        <v>1.0765451398076754E-2</v>
      </c>
      <c r="J108" s="552"/>
      <c r="K108" s="550">
        <v>16</v>
      </c>
      <c r="L108" s="551"/>
      <c r="M108" s="552">
        <f t="shared" si="5"/>
        <v>5.6939501779359428E-2</v>
      </c>
      <c r="N108" s="553"/>
      <c r="O108" s="256"/>
      <c r="P108" s="197"/>
    </row>
    <row r="109" spans="2:16">
      <c r="B109" s="5"/>
      <c r="C109" s="255">
        <v>2018</v>
      </c>
      <c r="D109" s="212"/>
      <c r="E109" s="212"/>
      <c r="F109" s="212"/>
      <c r="G109" s="550">
        <v>113703581.13699998</v>
      </c>
      <c r="H109" s="551"/>
      <c r="I109" s="552">
        <f t="shared" si="4"/>
        <v>6.005870813910387E-2</v>
      </c>
      <c r="J109" s="552"/>
      <c r="K109" s="550">
        <v>34</v>
      </c>
      <c r="L109" s="551"/>
      <c r="M109" s="552">
        <f t="shared" si="5"/>
        <v>0.12099644128113879</v>
      </c>
      <c r="N109" s="553"/>
      <c r="O109" s="256"/>
      <c r="P109" s="197"/>
    </row>
    <row r="110" spans="2:16">
      <c r="B110" s="5"/>
      <c r="C110" s="255">
        <v>2019</v>
      </c>
      <c r="D110" s="212"/>
      <c r="E110" s="212"/>
      <c r="F110" s="212"/>
      <c r="G110" s="550">
        <v>84872553.400000021</v>
      </c>
      <c r="H110" s="551"/>
      <c r="I110" s="552">
        <f t="shared" si="4"/>
        <v>4.4830038444694145E-2</v>
      </c>
      <c r="J110" s="552"/>
      <c r="K110" s="550">
        <v>19</v>
      </c>
      <c r="L110" s="551"/>
      <c r="M110" s="552">
        <f t="shared" si="5"/>
        <v>6.7615658362989328E-2</v>
      </c>
      <c r="N110" s="553"/>
      <c r="O110" s="256"/>
      <c r="P110" s="197"/>
    </row>
    <row r="111" spans="2:16">
      <c r="B111" s="5"/>
      <c r="C111" s="255">
        <v>2020</v>
      </c>
      <c r="D111" s="212"/>
      <c r="E111" s="212"/>
      <c r="F111" s="212"/>
      <c r="G111" s="550">
        <v>44435892.140000001</v>
      </c>
      <c r="H111" s="551"/>
      <c r="I111" s="552">
        <f t="shared" si="4"/>
        <v>2.3471224479037319E-2</v>
      </c>
      <c r="J111" s="552"/>
      <c r="K111" s="550">
        <v>6</v>
      </c>
      <c r="L111" s="551"/>
      <c r="M111" s="552">
        <f t="shared" si="5"/>
        <v>2.1352313167259787E-2</v>
      </c>
      <c r="N111" s="553"/>
      <c r="O111" s="256"/>
      <c r="P111" s="197"/>
    </row>
    <row r="112" spans="2:16">
      <c r="B112" s="5"/>
      <c r="C112" s="255">
        <v>2021</v>
      </c>
      <c r="D112" s="212"/>
      <c r="E112" s="212"/>
      <c r="F112" s="212"/>
      <c r="G112" s="550">
        <v>8495551.7934999987</v>
      </c>
      <c r="H112" s="551"/>
      <c r="I112" s="552">
        <f t="shared" si="4"/>
        <v>4.4873860659822582E-3</v>
      </c>
      <c r="J112" s="552"/>
      <c r="K112" s="550">
        <v>2</v>
      </c>
      <c r="L112" s="551"/>
      <c r="M112" s="552">
        <f t="shared" si="5"/>
        <v>7.1174377224199285E-3</v>
      </c>
      <c r="N112" s="553"/>
      <c r="O112" s="256"/>
      <c r="P112" s="197"/>
    </row>
    <row r="113" spans="2:16">
      <c r="B113" s="5"/>
      <c r="C113" s="255">
        <v>2022</v>
      </c>
      <c r="D113" s="212"/>
      <c r="E113" s="212"/>
      <c r="F113" s="212"/>
      <c r="G113" s="550">
        <v>135330424.93000001</v>
      </c>
      <c r="H113" s="551"/>
      <c r="I113" s="552">
        <f t="shared" si="4"/>
        <v>7.1482097678337242E-2</v>
      </c>
      <c r="J113" s="552"/>
      <c r="K113" s="550">
        <v>7</v>
      </c>
      <c r="L113" s="551"/>
      <c r="M113" s="552">
        <f t="shared" si="5"/>
        <v>2.491103202846975E-2</v>
      </c>
      <c r="N113" s="553"/>
      <c r="O113" s="256"/>
      <c r="P113" s="197"/>
    </row>
    <row r="114" spans="2:16">
      <c r="B114" s="5"/>
      <c r="C114" s="255">
        <v>2023</v>
      </c>
      <c r="D114" s="212"/>
      <c r="E114" s="212"/>
      <c r="F114" s="212"/>
      <c r="G114" s="550">
        <v>158761150.3565</v>
      </c>
      <c r="H114" s="551"/>
      <c r="I114" s="552">
        <f t="shared" si="4"/>
        <v>8.3858305057259663E-2</v>
      </c>
      <c r="J114" s="552"/>
      <c r="K114" s="550">
        <v>28</v>
      </c>
      <c r="L114" s="551"/>
      <c r="M114" s="552">
        <f t="shared" si="5"/>
        <v>9.9644128113879002E-2</v>
      </c>
      <c r="N114" s="553"/>
      <c r="O114" s="256"/>
      <c r="P114" s="197"/>
    </row>
    <row r="115" spans="2:16">
      <c r="B115" s="5"/>
      <c r="C115" s="255">
        <v>2024</v>
      </c>
      <c r="D115" s="212"/>
      <c r="E115" s="212"/>
      <c r="F115" s="212"/>
      <c r="G115" s="550">
        <v>400384480.65699995</v>
      </c>
      <c r="H115" s="551"/>
      <c r="I115" s="552">
        <f t="shared" si="4"/>
        <v>0.21148476087338033</v>
      </c>
      <c r="J115" s="552"/>
      <c r="K115" s="550">
        <v>51</v>
      </c>
      <c r="L115" s="551"/>
      <c r="M115" s="552">
        <f t="shared" si="5"/>
        <v>0.18149466192170818</v>
      </c>
      <c r="N115" s="553"/>
      <c r="O115" s="256"/>
      <c r="P115" s="197"/>
    </row>
    <row r="116" spans="2:16">
      <c r="B116" s="5"/>
      <c r="C116" s="255">
        <v>2025</v>
      </c>
      <c r="D116" s="212"/>
      <c r="E116" s="212"/>
      <c r="F116" s="212"/>
      <c r="G116" s="564">
        <v>828575251.30950022</v>
      </c>
      <c r="H116" s="565"/>
      <c r="I116" s="552">
        <f t="shared" si="4"/>
        <v>0.43765692067097628</v>
      </c>
      <c r="J116" s="552"/>
      <c r="K116" s="564">
        <v>62</v>
      </c>
      <c r="L116" s="565"/>
      <c r="M116" s="552">
        <f t="shared" si="5"/>
        <v>0.2206405693950178</v>
      </c>
      <c r="N116" s="553"/>
      <c r="O116" s="256"/>
      <c r="P116" s="197"/>
    </row>
    <row r="117" spans="2:16">
      <c r="B117" s="5"/>
      <c r="C117" s="254" t="s">
        <v>360</v>
      </c>
      <c r="D117" s="178"/>
      <c r="E117" s="178"/>
      <c r="F117" s="178"/>
      <c r="G117" s="577">
        <f t="shared" ref="G117" si="6">SUM(G98:H116)</f>
        <v>1893207241.0490003</v>
      </c>
      <c r="H117" s="578"/>
      <c r="I117" s="562">
        <f>SUM(I98:J116)</f>
        <v>0.99999999999999989</v>
      </c>
      <c r="J117" s="574"/>
      <c r="K117" s="577">
        <f>SUM(K98:L116)</f>
        <v>281</v>
      </c>
      <c r="L117" s="578"/>
      <c r="M117" s="562">
        <f>SUM(M98:N116)</f>
        <v>0.99999999999999978</v>
      </c>
      <c r="N117" s="563"/>
      <c r="O117" s="258"/>
      <c r="P117" s="197"/>
    </row>
    <row r="118" spans="2:16">
      <c r="B118" s="5"/>
      <c r="C118" s="7"/>
      <c r="D118" s="7"/>
      <c r="E118" s="7"/>
      <c r="F118" s="7"/>
      <c r="G118" s="7"/>
      <c r="H118" s="7"/>
      <c r="I118" s="7"/>
      <c r="J118" s="7"/>
      <c r="K118" s="7"/>
      <c r="L118" s="7"/>
      <c r="M118" s="7"/>
      <c r="N118" s="7"/>
      <c r="O118" s="7"/>
      <c r="P118" s="197"/>
    </row>
    <row r="119" spans="2:16">
      <c r="B119" s="5"/>
      <c r="C119" s="254" t="s">
        <v>368</v>
      </c>
      <c r="D119" s="178"/>
      <c r="E119" s="178"/>
      <c r="F119" s="178"/>
      <c r="G119" s="554" t="s">
        <v>351</v>
      </c>
      <c r="H119" s="555"/>
      <c r="I119" s="462" t="s">
        <v>352</v>
      </c>
      <c r="J119" s="463"/>
      <c r="K119" s="554" t="s">
        <v>353</v>
      </c>
      <c r="L119" s="555"/>
      <c r="M119" s="464" t="s">
        <v>354</v>
      </c>
      <c r="N119" s="463"/>
      <c r="O119" s="241"/>
      <c r="P119" s="197"/>
    </row>
    <row r="120" spans="2:16">
      <c r="B120" s="5"/>
      <c r="C120" s="255" t="s">
        <v>369</v>
      </c>
      <c r="D120" s="212"/>
      <c r="E120" s="212"/>
      <c r="F120" s="212"/>
      <c r="G120" s="556">
        <v>710736677.6190002</v>
      </c>
      <c r="H120" s="557"/>
      <c r="I120" s="552">
        <f>G120/$G$126</f>
        <v>0.3754140921335114</v>
      </c>
      <c r="J120" s="552"/>
      <c r="K120" s="556">
        <v>35</v>
      </c>
      <c r="L120" s="557"/>
      <c r="M120" s="566">
        <f t="shared" ref="M120:M125" si="7">K120/$K$126</f>
        <v>0.12455516014234876</v>
      </c>
      <c r="N120" s="567"/>
      <c r="O120" s="256"/>
      <c r="P120" s="197"/>
    </row>
    <row r="121" spans="2:16">
      <c r="B121" s="5"/>
      <c r="C121" s="255" t="s">
        <v>370</v>
      </c>
      <c r="D121" s="212"/>
      <c r="E121" s="212"/>
      <c r="F121" s="212"/>
      <c r="G121" s="550">
        <v>904315950.86599922</v>
      </c>
      <c r="H121" s="551"/>
      <c r="I121" s="552">
        <f t="shared" ref="I121:I125" si="8">G121/$G$126</f>
        <v>0.47766347563985134</v>
      </c>
      <c r="J121" s="552"/>
      <c r="K121" s="550">
        <v>165</v>
      </c>
      <c r="L121" s="551"/>
      <c r="M121" s="552">
        <f t="shared" si="7"/>
        <v>0.58718861209964412</v>
      </c>
      <c r="N121" s="553"/>
      <c r="O121" s="256"/>
      <c r="P121" s="197"/>
    </row>
    <row r="122" spans="2:16">
      <c r="B122" s="5"/>
      <c r="C122" s="255" t="s">
        <v>371</v>
      </c>
      <c r="D122" s="212"/>
      <c r="E122" s="212"/>
      <c r="F122" s="212"/>
      <c r="G122" s="550">
        <v>258356763.93700051</v>
      </c>
      <c r="H122" s="551"/>
      <c r="I122" s="552">
        <f t="shared" si="8"/>
        <v>0.13646512560022145</v>
      </c>
      <c r="J122" s="552"/>
      <c r="K122" s="550">
        <v>70</v>
      </c>
      <c r="L122" s="551"/>
      <c r="M122" s="552">
        <f t="shared" si="7"/>
        <v>0.24911032028469751</v>
      </c>
      <c r="N122" s="553"/>
      <c r="O122" s="256"/>
      <c r="P122" s="197"/>
    </row>
    <row r="123" spans="2:16">
      <c r="B123" s="5"/>
      <c r="C123" s="255" t="s">
        <v>372</v>
      </c>
      <c r="D123" s="212"/>
      <c r="E123" s="212"/>
      <c r="F123" s="212"/>
      <c r="G123" s="550">
        <v>19364728.80700016</v>
      </c>
      <c r="H123" s="551"/>
      <c r="I123" s="552">
        <f t="shared" si="8"/>
        <v>1.0228530922093046E-2</v>
      </c>
      <c r="J123" s="552"/>
      <c r="K123" s="550">
        <v>10</v>
      </c>
      <c r="L123" s="551"/>
      <c r="M123" s="552">
        <f t="shared" si="7"/>
        <v>3.5587188612099648E-2</v>
      </c>
      <c r="N123" s="553"/>
      <c r="O123" s="256"/>
      <c r="P123" s="197"/>
    </row>
    <row r="124" spans="2:16">
      <c r="B124" s="5"/>
      <c r="C124" s="255" t="s">
        <v>373</v>
      </c>
      <c r="D124" s="212"/>
      <c r="E124" s="212"/>
      <c r="F124" s="212"/>
      <c r="G124" s="550">
        <v>0</v>
      </c>
      <c r="H124" s="551"/>
      <c r="I124" s="552">
        <f t="shared" si="8"/>
        <v>0</v>
      </c>
      <c r="J124" s="552"/>
      <c r="K124" s="550">
        <v>0</v>
      </c>
      <c r="L124" s="551"/>
      <c r="M124" s="552">
        <f t="shared" si="7"/>
        <v>0</v>
      </c>
      <c r="N124" s="553"/>
      <c r="O124" s="256"/>
      <c r="P124" s="197"/>
    </row>
    <row r="125" spans="2:16">
      <c r="B125" s="5"/>
      <c r="C125" s="255" t="s">
        <v>374</v>
      </c>
      <c r="D125" s="212"/>
      <c r="E125" s="212"/>
      <c r="F125" s="212"/>
      <c r="G125" s="564">
        <v>433119.81999993324</v>
      </c>
      <c r="H125" s="565"/>
      <c r="I125" s="570">
        <f t="shared" si="8"/>
        <v>2.2877570432275948E-4</v>
      </c>
      <c r="J125" s="570"/>
      <c r="K125" s="564">
        <v>1</v>
      </c>
      <c r="L125" s="565"/>
      <c r="M125" s="570">
        <f t="shared" si="7"/>
        <v>3.5587188612099642E-3</v>
      </c>
      <c r="N125" s="571"/>
      <c r="O125" s="256"/>
      <c r="P125" s="197"/>
    </row>
    <row r="126" spans="2:16">
      <c r="B126" s="5"/>
      <c r="C126" s="254" t="s">
        <v>360</v>
      </c>
      <c r="D126" s="178"/>
      <c r="E126" s="178"/>
      <c r="F126" s="178"/>
      <c r="G126" s="575">
        <f>SUM(G120:H125)</f>
        <v>1893207241.049</v>
      </c>
      <c r="H126" s="576"/>
      <c r="I126" s="562">
        <f>SUM(I120:J125)</f>
        <v>1</v>
      </c>
      <c r="J126" s="563"/>
      <c r="K126" s="579">
        <f>SUM(K120:L125)</f>
        <v>281</v>
      </c>
      <c r="L126" s="580"/>
      <c r="M126" s="581">
        <f>SUM(M120:N125)</f>
        <v>1</v>
      </c>
      <c r="N126" s="582"/>
      <c r="O126" s="259"/>
      <c r="P126" s="197"/>
    </row>
    <row r="127" spans="2:16" ht="15" thickBot="1">
      <c r="B127" s="194"/>
      <c r="C127" s="77"/>
      <c r="D127" s="77"/>
      <c r="E127" s="77"/>
      <c r="F127" s="77"/>
      <c r="G127" s="77"/>
      <c r="H127" s="77"/>
      <c r="I127" s="77"/>
      <c r="J127" s="77"/>
      <c r="K127" s="77"/>
      <c r="L127" s="77"/>
      <c r="M127" s="77"/>
      <c r="N127" s="77"/>
      <c r="O127" s="7"/>
      <c r="P127" s="197"/>
    </row>
    <row r="189" spans="11:11">
      <c r="K189" s="1">
        <v>2457389.4</v>
      </c>
    </row>
  </sheetData>
  <mergeCells count="278">
    <mergeCell ref="G126:H126"/>
    <mergeCell ref="I126:J126"/>
    <mergeCell ref="K126:L126"/>
    <mergeCell ref="M126:N126"/>
    <mergeCell ref="G124:H124"/>
    <mergeCell ref="I124:J124"/>
    <mergeCell ref="K124:L124"/>
    <mergeCell ref="M124:N124"/>
    <mergeCell ref="G125:H125"/>
    <mergeCell ref="I125:J125"/>
    <mergeCell ref="K125:L125"/>
    <mergeCell ref="M125:N125"/>
    <mergeCell ref="G122:H122"/>
    <mergeCell ref="I122:J122"/>
    <mergeCell ref="K122:L122"/>
    <mergeCell ref="M122:N122"/>
    <mergeCell ref="G123:H123"/>
    <mergeCell ref="I123:J123"/>
    <mergeCell ref="K123:L123"/>
    <mergeCell ref="M123:N123"/>
    <mergeCell ref="G120:H120"/>
    <mergeCell ref="I120:J120"/>
    <mergeCell ref="K120:L120"/>
    <mergeCell ref="M120:N120"/>
    <mergeCell ref="G121:H121"/>
    <mergeCell ref="I121:J121"/>
    <mergeCell ref="K121:L121"/>
    <mergeCell ref="M121:N121"/>
    <mergeCell ref="G117:H117"/>
    <mergeCell ref="I117:J117"/>
    <mergeCell ref="K117:L117"/>
    <mergeCell ref="M117:N117"/>
    <mergeCell ref="G119:H119"/>
    <mergeCell ref="I119:J119"/>
    <mergeCell ref="K119:L119"/>
    <mergeCell ref="M119:N119"/>
    <mergeCell ref="G115:H115"/>
    <mergeCell ref="I115:J115"/>
    <mergeCell ref="K115:L115"/>
    <mergeCell ref="M115:N115"/>
    <mergeCell ref="G116:H116"/>
    <mergeCell ref="I116:J116"/>
    <mergeCell ref="K116:L116"/>
    <mergeCell ref="M116:N116"/>
    <mergeCell ref="G113:H113"/>
    <mergeCell ref="I113:J113"/>
    <mergeCell ref="K113:L113"/>
    <mergeCell ref="M113:N113"/>
    <mergeCell ref="G114:H114"/>
    <mergeCell ref="I114:J114"/>
    <mergeCell ref="K114:L114"/>
    <mergeCell ref="M114:N114"/>
    <mergeCell ref="G111:H111"/>
    <mergeCell ref="I111:J111"/>
    <mergeCell ref="K111:L111"/>
    <mergeCell ref="M111:N111"/>
    <mergeCell ref="G112:H112"/>
    <mergeCell ref="I112:J112"/>
    <mergeCell ref="K112:L112"/>
    <mergeCell ref="M112:N112"/>
    <mergeCell ref="G109:H109"/>
    <mergeCell ref="I109:J109"/>
    <mergeCell ref="K109:L109"/>
    <mergeCell ref="M109:N109"/>
    <mergeCell ref="G110:H110"/>
    <mergeCell ref="I110:J110"/>
    <mergeCell ref="K110:L110"/>
    <mergeCell ref="M110:N110"/>
    <mergeCell ref="G107:H107"/>
    <mergeCell ref="I107:J107"/>
    <mergeCell ref="K107:L107"/>
    <mergeCell ref="M107:N107"/>
    <mergeCell ref="G108:H108"/>
    <mergeCell ref="I108:J108"/>
    <mergeCell ref="K108:L108"/>
    <mergeCell ref="M108:N108"/>
    <mergeCell ref="G105:H105"/>
    <mergeCell ref="I105:J105"/>
    <mergeCell ref="K105:L105"/>
    <mergeCell ref="M105:N105"/>
    <mergeCell ref="G106:H106"/>
    <mergeCell ref="I106:J106"/>
    <mergeCell ref="K106:L106"/>
    <mergeCell ref="M106:N106"/>
    <mergeCell ref="G103:H103"/>
    <mergeCell ref="I103:J103"/>
    <mergeCell ref="K103:L103"/>
    <mergeCell ref="M103:N103"/>
    <mergeCell ref="G104:H104"/>
    <mergeCell ref="I104:J104"/>
    <mergeCell ref="K104:L104"/>
    <mergeCell ref="M104:N104"/>
    <mergeCell ref="G101:H101"/>
    <mergeCell ref="I101:J101"/>
    <mergeCell ref="K101:L101"/>
    <mergeCell ref="M101:N101"/>
    <mergeCell ref="G102:H102"/>
    <mergeCell ref="I102:J102"/>
    <mergeCell ref="K102:L102"/>
    <mergeCell ref="M102:N102"/>
    <mergeCell ref="G99:H99"/>
    <mergeCell ref="I99:J99"/>
    <mergeCell ref="K99:L99"/>
    <mergeCell ref="M99:N99"/>
    <mergeCell ref="G100:H100"/>
    <mergeCell ref="I100:J100"/>
    <mergeCell ref="K100:L100"/>
    <mergeCell ref="M100:N100"/>
    <mergeCell ref="G97:H97"/>
    <mergeCell ref="I97:J97"/>
    <mergeCell ref="K97:L97"/>
    <mergeCell ref="M97:N97"/>
    <mergeCell ref="G98:H98"/>
    <mergeCell ref="I98:J98"/>
    <mergeCell ref="K98:L98"/>
    <mergeCell ref="M98:N98"/>
    <mergeCell ref="G94:H94"/>
    <mergeCell ref="I94:J94"/>
    <mergeCell ref="K94:L94"/>
    <mergeCell ref="M94:N94"/>
    <mergeCell ref="G95:H95"/>
    <mergeCell ref="I95:J95"/>
    <mergeCell ref="K95:L95"/>
    <mergeCell ref="M95:N95"/>
    <mergeCell ref="G92:H92"/>
    <mergeCell ref="I92:J92"/>
    <mergeCell ref="K92:L92"/>
    <mergeCell ref="M92:N92"/>
    <mergeCell ref="G93:H93"/>
    <mergeCell ref="I93:J93"/>
    <mergeCell ref="K93:L93"/>
    <mergeCell ref="M93:N93"/>
    <mergeCell ref="G90:H90"/>
    <mergeCell ref="I90:J90"/>
    <mergeCell ref="K90:L90"/>
    <mergeCell ref="M90:N90"/>
    <mergeCell ref="G91:H91"/>
    <mergeCell ref="I91:J91"/>
    <mergeCell ref="K91:L91"/>
    <mergeCell ref="M91:N91"/>
    <mergeCell ref="G87:H87"/>
    <mergeCell ref="I87:J87"/>
    <mergeCell ref="K87:L87"/>
    <mergeCell ref="M87:N87"/>
    <mergeCell ref="G89:H89"/>
    <mergeCell ref="I89:J89"/>
    <mergeCell ref="K89:L89"/>
    <mergeCell ref="M89:N89"/>
    <mergeCell ref="G85:H85"/>
    <mergeCell ref="I85:J85"/>
    <mergeCell ref="K85:L85"/>
    <mergeCell ref="M85:N85"/>
    <mergeCell ref="G86:H86"/>
    <mergeCell ref="I86:J86"/>
    <mergeCell ref="K86:L86"/>
    <mergeCell ref="M86:N86"/>
    <mergeCell ref="G83:H83"/>
    <mergeCell ref="I83:J83"/>
    <mergeCell ref="K83:L83"/>
    <mergeCell ref="M83:N83"/>
    <mergeCell ref="G84:H84"/>
    <mergeCell ref="I84:J84"/>
    <mergeCell ref="K84:L84"/>
    <mergeCell ref="M84:N84"/>
    <mergeCell ref="C80:N80"/>
    <mergeCell ref="G81:H81"/>
    <mergeCell ref="I81:J81"/>
    <mergeCell ref="K81:L81"/>
    <mergeCell ref="M81:N81"/>
    <mergeCell ref="G82:H82"/>
    <mergeCell ref="I82:J82"/>
    <mergeCell ref="K82:L82"/>
    <mergeCell ref="M82:N82"/>
    <mergeCell ref="F77:H77"/>
    <mergeCell ref="I77:K77"/>
    <mergeCell ref="L77:N77"/>
    <mergeCell ref="F78:H78"/>
    <mergeCell ref="I78:K78"/>
    <mergeCell ref="L78:N78"/>
    <mergeCell ref="F75:H75"/>
    <mergeCell ref="I75:K75"/>
    <mergeCell ref="L75:N75"/>
    <mergeCell ref="F76:H76"/>
    <mergeCell ref="I76:K76"/>
    <mergeCell ref="L76:N76"/>
    <mergeCell ref="F73:H73"/>
    <mergeCell ref="I73:K73"/>
    <mergeCell ref="L73:N73"/>
    <mergeCell ref="F74:H74"/>
    <mergeCell ref="I74:K74"/>
    <mergeCell ref="L74:N74"/>
    <mergeCell ref="F71:H71"/>
    <mergeCell ref="I71:K71"/>
    <mergeCell ref="L71:N71"/>
    <mergeCell ref="F72:H72"/>
    <mergeCell ref="I72:K72"/>
    <mergeCell ref="L72:N72"/>
    <mergeCell ref="C68:N68"/>
    <mergeCell ref="F69:H69"/>
    <mergeCell ref="I69:K69"/>
    <mergeCell ref="L69:N69"/>
    <mergeCell ref="F70:H70"/>
    <mergeCell ref="I70:K70"/>
    <mergeCell ref="L70:N70"/>
    <mergeCell ref="I64:J64"/>
    <mergeCell ref="L64:M64"/>
    <mergeCell ref="I65:J65"/>
    <mergeCell ref="L65:M65"/>
    <mergeCell ref="I66:K66"/>
    <mergeCell ref="L66:N66"/>
    <mergeCell ref="I61:K61"/>
    <mergeCell ref="L61:N61"/>
    <mergeCell ref="I62:J62"/>
    <mergeCell ref="L62:M62"/>
    <mergeCell ref="I63:J63"/>
    <mergeCell ref="L63:M63"/>
    <mergeCell ref="I58:J58"/>
    <mergeCell ref="L58:M58"/>
    <mergeCell ref="I59:J59"/>
    <mergeCell ref="L59:M59"/>
    <mergeCell ref="I60:J60"/>
    <mergeCell ref="L60:M60"/>
    <mergeCell ref="C54:N54"/>
    <mergeCell ref="I55:K55"/>
    <mergeCell ref="L55:N55"/>
    <mergeCell ref="I56:K56"/>
    <mergeCell ref="L56:N56"/>
    <mergeCell ref="I57:K57"/>
    <mergeCell ref="L57:N57"/>
    <mergeCell ref="J47:N47"/>
    <mergeCell ref="J48:M48"/>
    <mergeCell ref="J49:M49"/>
    <mergeCell ref="J50:M50"/>
    <mergeCell ref="C51:N51"/>
    <mergeCell ref="J52:N52"/>
    <mergeCell ref="J41:M41"/>
    <mergeCell ref="J42:N42"/>
    <mergeCell ref="J43:N43"/>
    <mergeCell ref="J44:N44"/>
    <mergeCell ref="J45:N45"/>
    <mergeCell ref="J46:M46"/>
    <mergeCell ref="J35:M35"/>
    <mergeCell ref="J36:M36"/>
    <mergeCell ref="C37:N37"/>
    <mergeCell ref="J38:N38"/>
    <mergeCell ref="J39:M39"/>
    <mergeCell ref="J40:M40"/>
    <mergeCell ref="J29:N29"/>
    <mergeCell ref="J30:M30"/>
    <mergeCell ref="J31:M31"/>
    <mergeCell ref="C32:N32"/>
    <mergeCell ref="J33:N33"/>
    <mergeCell ref="J34:M34"/>
    <mergeCell ref="C23:N23"/>
    <mergeCell ref="J24:N24"/>
    <mergeCell ref="C25:N25"/>
    <mergeCell ref="J26:N26"/>
    <mergeCell ref="J27:M27"/>
    <mergeCell ref="J28:M28"/>
    <mergeCell ref="J19:N19"/>
    <mergeCell ref="J20:N20"/>
    <mergeCell ref="C22:N22"/>
    <mergeCell ref="J12:N12"/>
    <mergeCell ref="C13:E14"/>
    <mergeCell ref="J13:N13"/>
    <mergeCell ref="J14:N14"/>
    <mergeCell ref="J15:N15"/>
    <mergeCell ref="J16:N16"/>
    <mergeCell ref="C3:N4"/>
    <mergeCell ref="C6:N6"/>
    <mergeCell ref="J8:N8"/>
    <mergeCell ref="J9:N9"/>
    <mergeCell ref="C10:E11"/>
    <mergeCell ref="J10:N10"/>
    <mergeCell ref="J11:N11"/>
    <mergeCell ref="C17:E18"/>
    <mergeCell ref="J17:N17"/>
    <mergeCell ref="J18:N18"/>
  </mergeCells>
  <pageMargins left="0.7" right="0.7" top="0.75" bottom="0.75" header="0.3" footer="0.3"/>
  <pageSetup paperSize="9" scale="57" orientation="portrait" r:id="rId1"/>
  <rowBreaks count="1" manualBreakCount="1">
    <brk id="78" min="1"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CD151-DC89-48F7-A7C0-E14D66642B6A}">
  <dimension ref="A3:C84"/>
  <sheetViews>
    <sheetView topLeftCell="A66" workbookViewId="0">
      <selection activeCell="C7" sqref="C7"/>
    </sheetView>
  </sheetViews>
  <sheetFormatPr defaultColWidth="8.90625" defaultRowHeight="14.5"/>
  <cols>
    <col min="1" max="1" width="65.54296875" style="261" bestFit="1" customWidth="1"/>
    <col min="2" max="2" width="4.453125" style="261" bestFit="1" customWidth="1"/>
    <col min="3" max="3" width="23.453125" style="261" customWidth="1"/>
    <col min="4" max="16384" width="8.90625" style="261"/>
  </cols>
  <sheetData>
    <row r="3" spans="1:3" ht="16">
      <c r="A3" s="260" t="s">
        <v>375</v>
      </c>
    </row>
    <row r="4" spans="1:3">
      <c r="A4" s="262" t="s">
        <v>376</v>
      </c>
      <c r="B4" s="263"/>
      <c r="C4" s="264" t="s">
        <v>377</v>
      </c>
    </row>
    <row r="5" spans="1:3">
      <c r="A5" s="262" t="s">
        <v>378</v>
      </c>
      <c r="B5" s="265"/>
      <c r="C5" s="266">
        <v>46053</v>
      </c>
    </row>
    <row r="6" spans="1:3">
      <c r="A6" s="262" t="s">
        <v>379</v>
      </c>
      <c r="B6" s="265"/>
      <c r="C6" s="264" t="s">
        <v>380</v>
      </c>
    </row>
    <row r="7" spans="1:3">
      <c r="A7" s="262" t="s">
        <v>381</v>
      </c>
      <c r="B7" s="265"/>
      <c r="C7" s="264" t="s">
        <v>380</v>
      </c>
    </row>
    <row r="8" spans="1:3">
      <c r="A8" s="262" t="s">
        <v>382</v>
      </c>
      <c r="B8" s="265"/>
      <c r="C8" s="264" t="s">
        <v>383</v>
      </c>
    </row>
    <row r="9" spans="1:3">
      <c r="A9" s="262" t="s">
        <v>384</v>
      </c>
      <c r="B9" s="265"/>
      <c r="C9" s="267" t="s">
        <v>385</v>
      </c>
    </row>
    <row r="10" spans="1:3">
      <c r="A10" s="262" t="s">
        <v>386</v>
      </c>
      <c r="B10" s="265"/>
      <c r="C10" s="268" t="s">
        <v>387</v>
      </c>
    </row>
    <row r="11" spans="1:3">
      <c r="A11" s="262" t="s">
        <v>388</v>
      </c>
      <c r="B11" s="265"/>
      <c r="C11" s="264" t="s">
        <v>389</v>
      </c>
    </row>
    <row r="12" spans="1:3">
      <c r="A12" s="262" t="s">
        <v>390</v>
      </c>
      <c r="B12" s="265"/>
      <c r="C12" s="264" t="s">
        <v>391</v>
      </c>
    </row>
    <row r="13" spans="1:3">
      <c r="A13" s="262" t="s">
        <v>392</v>
      </c>
      <c r="B13" s="265"/>
      <c r="C13" s="264" t="s">
        <v>393</v>
      </c>
    </row>
    <row r="14" spans="1:3">
      <c r="A14" s="262" t="s">
        <v>394</v>
      </c>
      <c r="B14" s="265"/>
      <c r="C14" s="264" t="s">
        <v>395</v>
      </c>
    </row>
    <row r="15" spans="1:3">
      <c r="A15" s="262" t="s">
        <v>396</v>
      </c>
      <c r="B15" s="265"/>
      <c r="C15" s="264" t="s">
        <v>155</v>
      </c>
    </row>
    <row r="16" spans="1:3">
      <c r="A16" s="262" t="s">
        <v>397</v>
      </c>
      <c r="B16" s="265"/>
      <c r="C16" s="269">
        <f>'Admin Report'!M142-'Admin Report'!L102-'Admin Report'!L105</f>
        <v>54402262.419750437</v>
      </c>
    </row>
    <row r="17" spans="1:3">
      <c r="A17" s="262" t="s">
        <v>398</v>
      </c>
      <c r="B17" s="265"/>
      <c r="C17" s="264" t="s">
        <v>159</v>
      </c>
    </row>
    <row r="18" spans="1:3">
      <c r="A18" s="262" t="s">
        <v>399</v>
      </c>
      <c r="B18" s="265"/>
      <c r="C18" s="270">
        <f>'Servicer Report'!J52/'Admin Report'!L19</f>
        <v>1.0812422156113934</v>
      </c>
    </row>
    <row r="19" spans="1:3">
      <c r="A19" s="262" t="s">
        <v>400</v>
      </c>
      <c r="B19" s="265"/>
      <c r="C19" s="271">
        <v>4.5719676391095865E-2</v>
      </c>
    </row>
    <row r="20" spans="1:3">
      <c r="A20" s="262" t="s">
        <v>401</v>
      </c>
      <c r="B20" s="265"/>
      <c r="C20" s="264">
        <v>0</v>
      </c>
    </row>
    <row r="21" spans="1:3">
      <c r="A21" s="262" t="s">
        <v>402</v>
      </c>
      <c r="B21" s="265"/>
      <c r="C21" s="264">
        <v>0</v>
      </c>
    </row>
    <row r="22" spans="1:3">
      <c r="A22" s="262" t="s">
        <v>403</v>
      </c>
      <c r="B22" s="265"/>
      <c r="C22" s="264">
        <v>0</v>
      </c>
    </row>
    <row r="23" spans="1:3">
      <c r="A23" s="262" t="s">
        <v>404</v>
      </c>
      <c r="B23" s="265"/>
      <c r="C23" s="270">
        <v>0</v>
      </c>
    </row>
    <row r="24" spans="1:3">
      <c r="A24" s="262" t="s">
        <v>405</v>
      </c>
      <c r="B24" s="265"/>
      <c r="C24" s="264">
        <v>0</v>
      </c>
    </row>
    <row r="25" spans="1:3">
      <c r="A25" s="262" t="s">
        <v>406</v>
      </c>
      <c r="B25" s="265"/>
      <c r="C25" s="271">
        <f>'Servicer Report'!L58/'Servicer Report'!L66</f>
        <v>6.6096671484398392E-2</v>
      </c>
    </row>
    <row r="26" spans="1:3">
      <c r="A26" s="262" t="s">
        <v>407</v>
      </c>
      <c r="B26" s="265"/>
      <c r="C26" s="271">
        <f>'Servicer Report'!L59/'Servicer Report'!L66</f>
        <v>6.527572097258922E-3</v>
      </c>
    </row>
    <row r="27" spans="1:3">
      <c r="A27" s="262" t="s">
        <v>408</v>
      </c>
      <c r="B27" s="265"/>
      <c r="C27" s="271">
        <f>'Servicer Report'!L60/'Servicer Report'!L66</f>
        <v>1.6567573741224764E-2</v>
      </c>
    </row>
    <row r="28" spans="1:3">
      <c r="A28" s="262" t="s">
        <v>409</v>
      </c>
      <c r="B28" s="265"/>
      <c r="C28" s="270">
        <v>0</v>
      </c>
    </row>
    <row r="29" spans="1:3">
      <c r="A29" s="262" t="s">
        <v>410</v>
      </c>
      <c r="B29" s="265"/>
      <c r="C29" s="270">
        <v>0</v>
      </c>
    </row>
    <row r="30" spans="1:3">
      <c r="A30" s="262" t="s">
        <v>411</v>
      </c>
      <c r="B30" s="265"/>
      <c r="C30" s="270">
        <v>0</v>
      </c>
    </row>
    <row r="31" spans="1:3">
      <c r="A31" s="262" t="s">
        <v>412</v>
      </c>
      <c r="B31" s="265"/>
      <c r="C31" s="270">
        <v>0</v>
      </c>
    </row>
    <row r="32" spans="1:3" ht="16">
      <c r="A32" s="260" t="s">
        <v>413</v>
      </c>
      <c r="B32" s="265"/>
    </row>
    <row r="33" spans="1:3">
      <c r="A33" s="272" t="s">
        <v>414</v>
      </c>
      <c r="B33" s="265"/>
      <c r="C33" s="264" t="s">
        <v>380</v>
      </c>
    </row>
    <row r="34" spans="1:3">
      <c r="A34" s="273" t="s">
        <v>415</v>
      </c>
      <c r="B34" s="265"/>
    </row>
    <row r="35" spans="1:3">
      <c r="A35" s="274" t="s">
        <v>416</v>
      </c>
      <c r="B35" s="265"/>
      <c r="C35" s="261" t="s">
        <v>417</v>
      </c>
    </row>
    <row r="36" spans="1:3">
      <c r="A36" s="274" t="s">
        <v>418</v>
      </c>
      <c r="B36" s="265"/>
      <c r="C36" s="261" t="s">
        <v>417</v>
      </c>
    </row>
    <row r="37" spans="1:3">
      <c r="A37" s="274" t="s">
        <v>419</v>
      </c>
      <c r="B37" s="265"/>
      <c r="C37" s="261" t="s">
        <v>417</v>
      </c>
    </row>
    <row r="38" spans="1:3">
      <c r="A38" s="274" t="s">
        <v>420</v>
      </c>
      <c r="B38" s="265"/>
      <c r="C38" s="261" t="s">
        <v>417</v>
      </c>
    </row>
    <row r="39" spans="1:3">
      <c r="A39" s="274" t="s">
        <v>421</v>
      </c>
      <c r="B39" s="265"/>
      <c r="C39" s="261" t="s">
        <v>417</v>
      </c>
    </row>
    <row r="40" spans="1:3">
      <c r="A40" s="274" t="s">
        <v>422</v>
      </c>
      <c r="B40" s="265"/>
      <c r="C40" s="261" t="s">
        <v>417</v>
      </c>
    </row>
    <row r="41" spans="1:3">
      <c r="A41" s="273" t="s">
        <v>423</v>
      </c>
      <c r="B41" s="265"/>
    </row>
    <row r="42" spans="1:3">
      <c r="A42" s="274" t="s">
        <v>416</v>
      </c>
      <c r="B42" s="265"/>
      <c r="C42" s="261" t="s">
        <v>417</v>
      </c>
    </row>
    <row r="43" spans="1:3">
      <c r="A43" s="274" t="s">
        <v>418</v>
      </c>
      <c r="B43" s="265"/>
      <c r="C43" s="261" t="s">
        <v>417</v>
      </c>
    </row>
    <row r="44" spans="1:3">
      <c r="A44" s="274" t="s">
        <v>419</v>
      </c>
      <c r="B44" s="265"/>
      <c r="C44" s="261" t="s">
        <v>417</v>
      </c>
    </row>
    <row r="45" spans="1:3">
      <c r="A45" s="274" t="s">
        <v>420</v>
      </c>
      <c r="B45" s="265"/>
      <c r="C45" s="261" t="s">
        <v>417</v>
      </c>
    </row>
    <row r="46" spans="1:3">
      <c r="A46" s="274" t="s">
        <v>421</v>
      </c>
      <c r="B46" s="265"/>
      <c r="C46" s="261" t="s">
        <v>417</v>
      </c>
    </row>
    <row r="47" spans="1:3">
      <c r="A47" s="274" t="s">
        <v>422</v>
      </c>
      <c r="B47" s="265"/>
      <c r="C47" s="261" t="s">
        <v>417</v>
      </c>
    </row>
    <row r="48" spans="1:3">
      <c r="A48" s="273" t="s">
        <v>424</v>
      </c>
      <c r="B48" s="265"/>
    </row>
    <row r="49" spans="1:3">
      <c r="A49" s="274" t="s">
        <v>416</v>
      </c>
      <c r="B49" s="265"/>
      <c r="C49" s="261" t="s">
        <v>425</v>
      </c>
    </row>
    <row r="50" spans="1:3">
      <c r="A50" s="274" t="s">
        <v>418</v>
      </c>
      <c r="B50" s="265"/>
      <c r="C50" s="261" t="s">
        <v>426</v>
      </c>
    </row>
    <row r="51" spans="1:3">
      <c r="A51" s="274" t="s">
        <v>419</v>
      </c>
      <c r="B51" s="265"/>
      <c r="C51" s="261" t="s">
        <v>427</v>
      </c>
    </row>
    <row r="52" spans="1:3">
      <c r="A52" s="274" t="s">
        <v>420</v>
      </c>
      <c r="B52" s="265"/>
      <c r="C52" s="261" t="s">
        <v>428</v>
      </c>
    </row>
    <row r="53" spans="1:3">
      <c r="A53" s="274" t="s">
        <v>421</v>
      </c>
      <c r="B53" s="265"/>
      <c r="C53" s="261" t="s">
        <v>429</v>
      </c>
    </row>
    <row r="54" spans="1:3">
      <c r="A54" s="274" t="s">
        <v>422</v>
      </c>
      <c r="B54" s="265"/>
      <c r="C54" s="261" t="s">
        <v>430</v>
      </c>
    </row>
    <row r="55" spans="1:3">
      <c r="A55" s="272" t="s">
        <v>431</v>
      </c>
      <c r="B55" s="265"/>
      <c r="C55" s="264" t="s">
        <v>155</v>
      </c>
    </row>
    <row r="56" spans="1:3">
      <c r="A56" s="272" t="s">
        <v>432</v>
      </c>
      <c r="B56" s="265"/>
      <c r="C56" s="261" t="s">
        <v>433</v>
      </c>
    </row>
    <row r="57" spans="1:3" ht="16">
      <c r="A57" s="260" t="s">
        <v>434</v>
      </c>
      <c r="B57" s="265"/>
    </row>
    <row r="58" spans="1:3">
      <c r="A58" s="262" t="s">
        <v>435</v>
      </c>
      <c r="B58" s="265"/>
      <c r="C58" s="264" t="s">
        <v>380</v>
      </c>
    </row>
    <row r="59" spans="1:3">
      <c r="A59" s="272" t="s">
        <v>436</v>
      </c>
      <c r="B59" s="265"/>
      <c r="C59" s="261" t="s">
        <v>437</v>
      </c>
    </row>
    <row r="60" spans="1:3">
      <c r="A60" s="272" t="s">
        <v>438</v>
      </c>
      <c r="B60" s="265"/>
      <c r="C60" s="261" t="s">
        <v>437</v>
      </c>
    </row>
    <row r="61" spans="1:3">
      <c r="A61" s="272" t="s">
        <v>439</v>
      </c>
      <c r="B61" s="265"/>
      <c r="C61" s="261" t="s">
        <v>437</v>
      </c>
    </row>
    <row r="62" spans="1:3">
      <c r="A62" s="262" t="s">
        <v>440</v>
      </c>
      <c r="B62" s="265"/>
      <c r="C62" s="261" t="s">
        <v>437</v>
      </c>
    </row>
    <row r="63" spans="1:3">
      <c r="A63" s="262" t="s">
        <v>441</v>
      </c>
      <c r="B63" s="265"/>
      <c r="C63" s="261" t="s">
        <v>437</v>
      </c>
    </row>
    <row r="64" spans="1:3">
      <c r="A64" s="275" t="s">
        <v>442</v>
      </c>
    </row>
    <row r="65" spans="1:3">
      <c r="A65" s="261" t="s">
        <v>443</v>
      </c>
      <c r="C65" s="261" t="s">
        <v>442</v>
      </c>
    </row>
    <row r="66" spans="1:3">
      <c r="A66" s="261" t="s">
        <v>444</v>
      </c>
      <c r="C66" s="261" t="s">
        <v>442</v>
      </c>
    </row>
    <row r="67" spans="1:3">
      <c r="A67" s="261" t="s">
        <v>445</v>
      </c>
      <c r="C67" s="261" t="s">
        <v>442</v>
      </c>
    </row>
    <row r="68" spans="1:3">
      <c r="A68" s="261" t="s">
        <v>446</v>
      </c>
      <c r="C68" s="261" t="s">
        <v>442</v>
      </c>
    </row>
    <row r="69" spans="1:3">
      <c r="A69" s="261" t="s">
        <v>447</v>
      </c>
      <c r="C69" s="261" t="s">
        <v>442</v>
      </c>
    </row>
    <row r="70" spans="1:3">
      <c r="A70" s="261" t="s">
        <v>448</v>
      </c>
      <c r="C70" s="261" t="s">
        <v>442</v>
      </c>
    </row>
    <row r="71" spans="1:3">
      <c r="A71" s="261" t="s">
        <v>449</v>
      </c>
      <c r="C71" s="261" t="s">
        <v>442</v>
      </c>
    </row>
    <row r="72" spans="1:3">
      <c r="A72" s="261" t="s">
        <v>450</v>
      </c>
      <c r="C72" s="261" t="s">
        <v>442</v>
      </c>
    </row>
    <row r="73" spans="1:3">
      <c r="A73" s="261" t="s">
        <v>451</v>
      </c>
      <c r="C73" s="261" t="s">
        <v>442</v>
      </c>
    </row>
    <row r="74" spans="1:3">
      <c r="A74" s="261" t="s">
        <v>452</v>
      </c>
      <c r="C74" s="261" t="s">
        <v>442</v>
      </c>
    </row>
    <row r="75" spans="1:3">
      <c r="A75" s="261" t="s">
        <v>453</v>
      </c>
      <c r="C75" s="261" t="s">
        <v>442</v>
      </c>
    </row>
    <row r="76" spans="1:3">
      <c r="A76" s="261" t="s">
        <v>454</v>
      </c>
      <c r="C76" s="261" t="s">
        <v>442</v>
      </c>
    </row>
    <row r="77" spans="1:3">
      <c r="A77" s="261" t="s">
        <v>455</v>
      </c>
      <c r="C77" s="261" t="s">
        <v>442</v>
      </c>
    </row>
    <row r="78" spans="1:3">
      <c r="A78" s="261" t="s">
        <v>456</v>
      </c>
      <c r="C78" s="261" t="s">
        <v>442</v>
      </c>
    </row>
    <row r="79" spans="1:3">
      <c r="A79" s="261" t="s">
        <v>457</v>
      </c>
      <c r="C79" s="261" t="s">
        <v>442</v>
      </c>
    </row>
    <row r="80" spans="1:3">
      <c r="A80" s="261" t="s">
        <v>458</v>
      </c>
      <c r="C80" s="261" t="s">
        <v>442</v>
      </c>
    </row>
    <row r="81" spans="1:3">
      <c r="A81" s="261" t="s">
        <v>459</v>
      </c>
      <c r="C81" s="261" t="s">
        <v>442</v>
      </c>
    </row>
    <row r="82" spans="1:3">
      <c r="A82" s="261" t="s">
        <v>460</v>
      </c>
      <c r="C82" s="261" t="s">
        <v>442</v>
      </c>
    </row>
    <row r="83" spans="1:3">
      <c r="A83" s="261" t="s">
        <v>461</v>
      </c>
      <c r="C83" s="261" t="s">
        <v>442</v>
      </c>
    </row>
    <row r="84" spans="1:3">
      <c r="A84" s="261" t="s">
        <v>462</v>
      </c>
      <c r="C84" s="261" t="s">
        <v>442</v>
      </c>
    </row>
  </sheetData>
  <hyperlinks>
    <hyperlink ref="C10" r:id="rId1" xr:uid="{E32240DC-9FBA-4433-B793-F9822EB49262}"/>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3DB9D-8D8E-44BC-B13C-C842FD7A1968}">
  <dimension ref="A1:DD280"/>
  <sheetViews>
    <sheetView workbookViewId="0">
      <pane xSplit="2" ySplit="2" topLeftCell="C258" activePane="bottomRight" state="frozen"/>
      <selection activeCell="L14" sqref="L14:S14"/>
      <selection pane="topRight" activeCell="L14" sqref="L14:S14"/>
      <selection pane="bottomLeft" activeCell="L14" sqref="L14:S14"/>
      <selection pane="bottomRight" activeCell="B266" sqref="B266"/>
    </sheetView>
  </sheetViews>
  <sheetFormatPr defaultColWidth="8.90625" defaultRowHeight="14.5"/>
  <cols>
    <col min="1" max="1" width="23.453125" style="261" bestFit="1" customWidth="1"/>
    <col min="2" max="3" width="22.453125" style="261" bestFit="1" customWidth="1"/>
    <col min="4" max="5" width="29.54296875" style="261" bestFit="1" customWidth="1"/>
    <col min="6" max="6" width="15.54296875" style="261" bestFit="1" customWidth="1"/>
    <col min="7" max="7" width="8.90625" style="261"/>
    <col min="8" max="8" width="11.08984375" style="261" customWidth="1"/>
    <col min="9" max="9" width="13.54296875" style="261" customWidth="1"/>
    <col min="10" max="10" width="12.54296875" style="261" customWidth="1"/>
    <col min="11" max="11" width="8.90625" style="261"/>
    <col min="12" max="12" width="14.54296875" style="261" bestFit="1" customWidth="1"/>
    <col min="13" max="14" width="8.90625" style="261"/>
    <col min="15" max="15" width="11.90625" style="261" bestFit="1" customWidth="1"/>
    <col min="16" max="16" width="15.08984375" style="261" bestFit="1" customWidth="1"/>
    <col min="17" max="18" width="8.90625" style="261" customWidth="1"/>
    <col min="19" max="19" width="11.54296875" style="261" customWidth="1"/>
    <col min="20" max="20" width="13.54296875" style="261" customWidth="1"/>
    <col min="21" max="21" width="14" style="261" customWidth="1"/>
    <col min="22" max="23" width="8.90625" style="261" customWidth="1"/>
    <col min="24" max="25" width="12.453125" style="261" customWidth="1"/>
    <col min="26" max="26" width="13.453125" style="261" customWidth="1"/>
    <col min="27" max="27" width="23.453125" style="261" customWidth="1"/>
    <col min="28" max="30" width="22.453125" style="261" customWidth="1"/>
    <col min="31" max="32" width="12" style="261" customWidth="1"/>
    <col min="33" max="33" width="14.54296875" style="289" customWidth="1"/>
    <col min="34" max="34" width="10.54296875" style="261" customWidth="1"/>
    <col min="35" max="35" width="10.453125" style="261" bestFit="1" customWidth="1"/>
    <col min="36" max="36" width="13.453125" style="261" customWidth="1"/>
    <col min="37" max="37" width="12.54296875" style="261" bestFit="1" customWidth="1"/>
    <col min="38" max="38" width="22.54296875" style="261" bestFit="1" customWidth="1"/>
    <col min="39" max="39" width="10.54296875" style="261" customWidth="1"/>
    <col min="40" max="40" width="24.90625" style="261" bestFit="1" customWidth="1"/>
    <col min="41" max="41" width="9.453125" style="261" customWidth="1"/>
    <col min="42" max="42" width="10.453125" style="261" customWidth="1"/>
    <col min="43" max="43" width="8.90625" style="261"/>
    <col min="44" max="44" width="0" style="261" hidden="1" customWidth="1"/>
    <col min="45" max="45" width="10.36328125" style="261" bestFit="1" customWidth="1"/>
    <col min="46" max="47" width="8.90625" style="261"/>
    <col min="48" max="49" width="13.6328125" style="261" bestFit="1" customWidth="1"/>
    <col min="50" max="51" width="8.90625" style="261"/>
    <col min="52" max="52" width="13.6328125" style="261" bestFit="1" customWidth="1"/>
    <col min="53" max="56" width="8.90625" style="261"/>
    <col min="57" max="57" width="11.1796875" style="261" bestFit="1" customWidth="1"/>
    <col min="58" max="79" width="8.90625" style="261"/>
    <col min="80" max="80" width="9.90625" style="261" bestFit="1" customWidth="1"/>
    <col min="81" max="81" width="13.6328125" style="261" bestFit="1" customWidth="1"/>
    <col min="82" max="98" width="8.90625" style="261"/>
    <col min="99" max="99" width="26.90625" style="261" bestFit="1" customWidth="1"/>
    <col min="100" max="102" width="8.90625" style="261"/>
    <col min="103" max="103" width="14.6328125" style="261" bestFit="1" customWidth="1"/>
    <col min="104" max="104" width="10.36328125" style="261" bestFit="1" customWidth="1"/>
    <col min="105" max="16384" width="8.90625" style="261"/>
  </cols>
  <sheetData>
    <row r="1" spans="1:108" ht="16">
      <c r="A1" s="276" t="s">
        <v>463</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7" t="s">
        <v>464</v>
      </c>
      <c r="AB1" s="277"/>
      <c r="AC1" s="277"/>
      <c r="AD1" s="277"/>
      <c r="AE1" s="277"/>
      <c r="AF1" s="277"/>
      <c r="AG1" s="278"/>
      <c r="AH1" s="277"/>
      <c r="AI1" s="277"/>
      <c r="AJ1" s="277"/>
      <c r="AL1" s="279"/>
      <c r="AS1" s="279"/>
      <c r="BE1" s="261">
        <v>367</v>
      </c>
      <c r="CB1" s="280"/>
      <c r="CC1" s="280"/>
      <c r="CD1" s="280"/>
      <c r="CE1" s="280"/>
      <c r="CF1" s="280"/>
      <c r="CG1" s="280"/>
      <c r="CH1" s="280"/>
      <c r="CU1" s="279"/>
    </row>
    <row r="2" spans="1:108" ht="101.5">
      <c r="A2" s="281" t="s">
        <v>465</v>
      </c>
      <c r="B2" s="282" t="s">
        <v>466</v>
      </c>
      <c r="C2" s="282" t="s">
        <v>467</v>
      </c>
      <c r="D2" s="281" t="s">
        <v>468</v>
      </c>
      <c r="E2" s="281" t="s">
        <v>469</v>
      </c>
      <c r="F2" s="282" t="s">
        <v>470</v>
      </c>
      <c r="G2" s="282" t="s">
        <v>471</v>
      </c>
      <c r="H2" s="282" t="s">
        <v>472</v>
      </c>
      <c r="I2" s="282" t="s">
        <v>473</v>
      </c>
      <c r="J2" s="282" t="s">
        <v>474</v>
      </c>
      <c r="K2" s="282" t="s">
        <v>475</v>
      </c>
      <c r="L2" s="282" t="s">
        <v>476</v>
      </c>
      <c r="M2" s="282" t="s">
        <v>477</v>
      </c>
      <c r="N2" s="282" t="s">
        <v>478</v>
      </c>
      <c r="O2" s="282" t="s">
        <v>479</v>
      </c>
      <c r="P2" s="282" t="s">
        <v>480</v>
      </c>
      <c r="Q2" s="282" t="s">
        <v>481</v>
      </c>
      <c r="R2" s="282" t="s">
        <v>482</v>
      </c>
      <c r="S2" s="282" t="s">
        <v>483</v>
      </c>
      <c r="T2" s="282" t="s">
        <v>484</v>
      </c>
      <c r="U2" s="282" t="s">
        <v>485</v>
      </c>
      <c r="V2" s="282" t="s">
        <v>486</v>
      </c>
      <c r="W2" s="282" t="s">
        <v>487</v>
      </c>
      <c r="X2" s="282" t="s">
        <v>488</v>
      </c>
      <c r="Y2" s="282" t="s">
        <v>489</v>
      </c>
      <c r="Z2" s="282" t="s">
        <v>490</v>
      </c>
      <c r="AA2" s="282" t="s">
        <v>491</v>
      </c>
      <c r="AB2" s="282" t="s">
        <v>492</v>
      </c>
      <c r="AC2" s="282" t="s">
        <v>493</v>
      </c>
      <c r="AD2" s="282" t="s">
        <v>494</v>
      </c>
      <c r="AE2" s="282" t="s">
        <v>495</v>
      </c>
      <c r="AF2" s="282" t="s">
        <v>496</v>
      </c>
      <c r="AG2" s="283" t="s">
        <v>497</v>
      </c>
      <c r="AH2" s="282" t="s">
        <v>498</v>
      </c>
      <c r="AI2" s="282" t="s">
        <v>499</v>
      </c>
      <c r="AJ2" s="282" t="s">
        <v>500</v>
      </c>
      <c r="AK2" s="282" t="s">
        <v>501</v>
      </c>
      <c r="AL2" s="282" t="s">
        <v>502</v>
      </c>
      <c r="AM2" s="282" t="s">
        <v>503</v>
      </c>
      <c r="AN2" s="282" t="s">
        <v>504</v>
      </c>
      <c r="AO2" s="282" t="s">
        <v>505</v>
      </c>
      <c r="AP2" s="282" t="s">
        <v>506</v>
      </c>
      <c r="AQ2" s="282" t="s">
        <v>507</v>
      </c>
      <c r="AR2" s="282" t="s">
        <v>508</v>
      </c>
      <c r="AS2" s="282" t="s">
        <v>509</v>
      </c>
      <c r="AT2" s="282" t="s">
        <v>510</v>
      </c>
      <c r="AU2" s="282" t="s">
        <v>511</v>
      </c>
      <c r="AV2" s="282" t="s">
        <v>512</v>
      </c>
      <c r="AW2" s="282" t="s">
        <v>513</v>
      </c>
      <c r="AX2" s="282" t="s">
        <v>514</v>
      </c>
      <c r="AY2" s="282" t="s">
        <v>515</v>
      </c>
      <c r="AZ2" s="282" t="s">
        <v>516</v>
      </c>
      <c r="BA2" s="282" t="s">
        <v>517</v>
      </c>
      <c r="BB2" s="282" t="s">
        <v>518</v>
      </c>
      <c r="BC2" s="282" t="s">
        <v>519</v>
      </c>
      <c r="BD2" s="282" t="s">
        <v>520</v>
      </c>
      <c r="BE2" s="282" t="s">
        <v>521</v>
      </c>
      <c r="BF2" s="282" t="s">
        <v>522</v>
      </c>
      <c r="BG2" s="282" t="s">
        <v>523</v>
      </c>
      <c r="BH2" s="282" t="s">
        <v>524</v>
      </c>
      <c r="BI2" s="282" t="s">
        <v>525</v>
      </c>
      <c r="BJ2" s="282" t="s">
        <v>526</v>
      </c>
      <c r="BK2" s="282" t="s">
        <v>527</v>
      </c>
      <c r="BL2" s="282" t="s">
        <v>528</v>
      </c>
      <c r="BM2" s="282" t="s">
        <v>529</v>
      </c>
      <c r="BN2" s="282" t="s">
        <v>530</v>
      </c>
      <c r="BO2" s="282" t="s">
        <v>531</v>
      </c>
      <c r="BP2" s="282" t="s">
        <v>532</v>
      </c>
      <c r="BQ2" s="282" t="s">
        <v>533</v>
      </c>
      <c r="BR2" s="282" t="s">
        <v>534</v>
      </c>
      <c r="BS2" s="282" t="s">
        <v>535</v>
      </c>
      <c r="BT2" s="282" t="s">
        <v>536</v>
      </c>
      <c r="BU2" s="282" t="s">
        <v>537</v>
      </c>
      <c r="BV2" s="282" t="s">
        <v>538</v>
      </c>
      <c r="BW2" s="282" t="s">
        <v>539</v>
      </c>
      <c r="BX2" s="282" t="s">
        <v>540</v>
      </c>
      <c r="BY2" s="282" t="s">
        <v>541</v>
      </c>
      <c r="BZ2" s="282" t="s">
        <v>542</v>
      </c>
      <c r="CA2" s="282" t="s">
        <v>543</v>
      </c>
      <c r="CB2" s="282" t="s">
        <v>544</v>
      </c>
      <c r="CC2" s="282" t="s">
        <v>545</v>
      </c>
      <c r="CD2" s="282" t="s">
        <v>546</v>
      </c>
      <c r="CE2" s="282" t="s">
        <v>547</v>
      </c>
      <c r="CF2" s="282" t="s">
        <v>548</v>
      </c>
      <c r="CG2" s="282" t="s">
        <v>549</v>
      </c>
      <c r="CH2" s="282" t="s">
        <v>550</v>
      </c>
      <c r="CI2" s="282" t="s">
        <v>551</v>
      </c>
      <c r="CJ2" s="282" t="s">
        <v>552</v>
      </c>
      <c r="CK2" s="282" t="s">
        <v>553</v>
      </c>
      <c r="CL2" s="282" t="s">
        <v>554</v>
      </c>
      <c r="CM2" s="282" t="s">
        <v>555</v>
      </c>
      <c r="CN2" s="282" t="s">
        <v>556</v>
      </c>
      <c r="CO2" s="282" t="s">
        <v>557</v>
      </c>
      <c r="CP2" s="282" t="s">
        <v>558</v>
      </c>
      <c r="CQ2" s="282" t="s">
        <v>559</v>
      </c>
      <c r="CR2" s="282" t="s">
        <v>560</v>
      </c>
      <c r="CS2" s="282" t="s">
        <v>561</v>
      </c>
      <c r="CT2" s="282" t="s">
        <v>562</v>
      </c>
      <c r="CU2" s="282" t="s">
        <v>563</v>
      </c>
      <c r="CV2" s="282" t="s">
        <v>564</v>
      </c>
      <c r="CW2" s="282" t="s">
        <v>565</v>
      </c>
      <c r="CX2" s="282" t="s">
        <v>566</v>
      </c>
      <c r="CY2" s="282" t="s">
        <v>567</v>
      </c>
      <c r="CZ2" s="282" t="s">
        <v>568</v>
      </c>
      <c r="DA2" s="282" t="s">
        <v>569</v>
      </c>
      <c r="DB2" s="282" t="s">
        <v>570</v>
      </c>
      <c r="DC2" s="282" t="s">
        <v>571</v>
      </c>
      <c r="DD2" s="282" t="s">
        <v>572</v>
      </c>
    </row>
    <row r="3" spans="1:108">
      <c r="A3" s="264" t="s">
        <v>380</v>
      </c>
      <c r="B3" s="284">
        <v>922</v>
      </c>
      <c r="C3" s="284">
        <f t="shared" ref="C3:C66" si="0">B3</f>
        <v>922</v>
      </c>
      <c r="D3" s="285">
        <v>8155</v>
      </c>
      <c r="E3" s="286">
        <f t="shared" ref="E3:E66" si="1">D3</f>
        <v>8155</v>
      </c>
      <c r="F3" s="287">
        <v>45869</v>
      </c>
      <c r="G3" s="285" t="s">
        <v>159</v>
      </c>
      <c r="H3" s="285" t="s">
        <v>573</v>
      </c>
      <c r="I3" s="261">
        <v>2021</v>
      </c>
      <c r="J3" s="261" t="s">
        <v>574</v>
      </c>
      <c r="K3" s="261" t="s">
        <v>575</v>
      </c>
      <c r="L3" s="288">
        <v>2307532</v>
      </c>
      <c r="M3" s="261" t="s">
        <v>576</v>
      </c>
      <c r="N3" s="261" t="s">
        <v>577</v>
      </c>
      <c r="O3" s="261" t="s">
        <v>578</v>
      </c>
      <c r="P3" s="287">
        <v>40235</v>
      </c>
      <c r="Q3" s="287" t="s">
        <v>579</v>
      </c>
      <c r="R3" s="261" t="s">
        <v>577</v>
      </c>
      <c r="S3" s="261" t="s">
        <v>580</v>
      </c>
      <c r="T3" s="261">
        <v>153</v>
      </c>
      <c r="U3" s="288">
        <v>0</v>
      </c>
      <c r="V3" s="289">
        <v>0</v>
      </c>
      <c r="W3" s="261" t="str">
        <f t="shared" ref="W3:W66" si="2">IF(V3&gt;0,"ARRE","PERF")</f>
        <v>PERF</v>
      </c>
      <c r="X3" s="261" t="s">
        <v>581</v>
      </c>
      <c r="Y3" s="261" t="s">
        <v>581</v>
      </c>
      <c r="Z3" s="261" t="s">
        <v>573</v>
      </c>
      <c r="AA3" s="264" t="s">
        <v>380</v>
      </c>
      <c r="AB3" s="286">
        <f t="shared" ref="AB3:AB66" si="3">C3</f>
        <v>922</v>
      </c>
      <c r="AC3" s="286">
        <v>451</v>
      </c>
      <c r="AD3" s="286">
        <f t="shared" ref="AD3:AD66" si="4">AC3</f>
        <v>451</v>
      </c>
      <c r="AE3" s="261" t="s">
        <v>582</v>
      </c>
      <c r="AF3" s="261" t="s">
        <v>583</v>
      </c>
      <c r="AG3" s="290">
        <v>5756247</v>
      </c>
      <c r="AH3" s="261" t="s">
        <v>583</v>
      </c>
      <c r="AI3" s="291">
        <v>40155</v>
      </c>
      <c r="AJ3" s="261" t="s">
        <v>584</v>
      </c>
      <c r="AK3" s="292">
        <v>45548</v>
      </c>
      <c r="AL3" s="292" t="s">
        <v>585</v>
      </c>
      <c r="AM3" s="292" t="s">
        <v>442</v>
      </c>
      <c r="AN3" s="261" t="s">
        <v>442</v>
      </c>
      <c r="AO3" s="261" t="s">
        <v>442</v>
      </c>
      <c r="AP3" s="261" t="s">
        <v>442</v>
      </c>
      <c r="AQ3" s="261" t="s">
        <v>442</v>
      </c>
      <c r="AR3" s="290" t="s">
        <v>442</v>
      </c>
      <c r="AS3" s="287" t="s">
        <v>442</v>
      </c>
      <c r="AT3" s="261">
        <v>180</v>
      </c>
      <c r="AU3" s="261" t="s">
        <v>442</v>
      </c>
      <c r="AV3" s="290" t="s">
        <v>442</v>
      </c>
      <c r="AW3" s="290" t="s">
        <v>442</v>
      </c>
      <c r="AX3" s="261" t="s">
        <v>442</v>
      </c>
      <c r="AY3" s="261" t="s">
        <v>442</v>
      </c>
      <c r="AZ3" s="290" t="s">
        <v>442</v>
      </c>
      <c r="BA3" s="261">
        <v>100</v>
      </c>
      <c r="BB3" s="261" t="s">
        <v>442</v>
      </c>
      <c r="BC3" s="261" t="s">
        <v>586</v>
      </c>
      <c r="BD3" s="261" t="s">
        <v>586</v>
      </c>
      <c r="BE3" s="289" t="s">
        <v>442</v>
      </c>
      <c r="BF3" s="261" t="s">
        <v>442</v>
      </c>
      <c r="BG3" s="261" t="s">
        <v>442</v>
      </c>
      <c r="BH3" s="261" t="s">
        <v>587</v>
      </c>
      <c r="BI3" s="293" t="s">
        <v>442</v>
      </c>
      <c r="BJ3" s="261" t="s">
        <v>442</v>
      </c>
      <c r="BK3" s="261" t="s">
        <v>442</v>
      </c>
      <c r="BL3" s="294" t="s">
        <v>442</v>
      </c>
      <c r="BM3" s="261" t="s">
        <v>442</v>
      </c>
      <c r="BN3" s="261" t="s">
        <v>442</v>
      </c>
      <c r="BO3" s="261" t="s">
        <v>442</v>
      </c>
      <c r="BP3" s="261" t="s">
        <v>442</v>
      </c>
      <c r="BQ3" s="261" t="s">
        <v>442</v>
      </c>
      <c r="BR3" s="261" t="s">
        <v>442</v>
      </c>
      <c r="BS3" s="261" t="s">
        <v>442</v>
      </c>
      <c r="BT3" s="261" t="s">
        <v>442</v>
      </c>
      <c r="BU3" s="261" t="s">
        <v>442</v>
      </c>
      <c r="BV3" s="261" t="s">
        <v>442</v>
      </c>
      <c r="BW3" s="261" t="s">
        <v>442</v>
      </c>
      <c r="BX3" s="261" t="s">
        <v>442</v>
      </c>
      <c r="BY3" s="261" t="s">
        <v>442</v>
      </c>
      <c r="BZ3" s="261" t="s">
        <v>442</v>
      </c>
      <c r="CA3" s="261" t="s">
        <v>442</v>
      </c>
      <c r="CB3" s="261">
        <v>45569</v>
      </c>
      <c r="CC3" s="290" t="s">
        <v>442</v>
      </c>
      <c r="CD3" s="261" t="s">
        <v>442</v>
      </c>
      <c r="CE3" s="261" t="s">
        <v>442</v>
      </c>
      <c r="CF3" s="261" t="s">
        <v>442</v>
      </c>
      <c r="CG3" s="261" t="s">
        <v>442</v>
      </c>
      <c r="CH3" s="261" t="s">
        <v>442</v>
      </c>
      <c r="CI3" s="261" t="s">
        <v>442</v>
      </c>
      <c r="CJ3" s="261" t="s">
        <v>442</v>
      </c>
      <c r="CK3" s="261" t="s">
        <v>442</v>
      </c>
      <c r="CL3" s="261" t="s">
        <v>442</v>
      </c>
      <c r="CM3" s="261" t="s">
        <v>442</v>
      </c>
      <c r="CN3" s="261" t="s">
        <v>442</v>
      </c>
      <c r="CO3" s="261" t="s">
        <v>442</v>
      </c>
      <c r="CP3" s="261" t="s">
        <v>442</v>
      </c>
      <c r="CQ3" s="261" t="s">
        <v>442</v>
      </c>
      <c r="CR3" s="261" t="s">
        <v>588</v>
      </c>
      <c r="CS3" s="261" t="s">
        <v>433</v>
      </c>
      <c r="CT3" s="261" t="s">
        <v>442</v>
      </c>
      <c r="CU3" s="261" t="s">
        <v>589</v>
      </c>
      <c r="CV3" s="261" t="s">
        <v>442</v>
      </c>
      <c r="CW3" s="261" t="s">
        <v>442</v>
      </c>
      <c r="CX3" s="293" t="s">
        <v>442</v>
      </c>
      <c r="CY3" s="289" t="s">
        <v>442</v>
      </c>
      <c r="CZ3" s="287" t="s">
        <v>442</v>
      </c>
      <c r="DA3" s="293" t="s">
        <v>442</v>
      </c>
      <c r="DB3" s="261" t="s">
        <v>442</v>
      </c>
      <c r="DC3" s="261" t="s">
        <v>442</v>
      </c>
      <c r="DD3" s="261" t="s">
        <v>577</v>
      </c>
    </row>
    <row r="4" spans="1:108">
      <c r="A4" s="264" t="s">
        <v>380</v>
      </c>
      <c r="B4" s="284">
        <v>2418</v>
      </c>
      <c r="C4" s="284">
        <f t="shared" si="0"/>
        <v>2418</v>
      </c>
      <c r="D4" s="285">
        <v>11204</v>
      </c>
      <c r="E4" s="286">
        <f t="shared" si="1"/>
        <v>11204</v>
      </c>
      <c r="F4" s="287">
        <v>45869</v>
      </c>
      <c r="G4" s="285" t="s">
        <v>159</v>
      </c>
      <c r="H4" s="285" t="s">
        <v>573</v>
      </c>
      <c r="I4" s="261">
        <v>2021</v>
      </c>
      <c r="J4" s="261" t="s">
        <v>574</v>
      </c>
      <c r="K4" s="261" t="s">
        <v>575</v>
      </c>
      <c r="L4" s="288">
        <v>566548</v>
      </c>
      <c r="M4" s="261" t="s">
        <v>576</v>
      </c>
      <c r="N4" s="261" t="s">
        <v>577</v>
      </c>
      <c r="O4" s="261" t="s">
        <v>578</v>
      </c>
      <c r="P4" s="287">
        <v>45230</v>
      </c>
      <c r="Q4" s="287" t="s">
        <v>590</v>
      </c>
      <c r="R4" s="261" t="s">
        <v>577</v>
      </c>
      <c r="S4" s="261" t="s">
        <v>580</v>
      </c>
      <c r="T4" s="261">
        <v>15</v>
      </c>
      <c r="U4" s="288">
        <v>0</v>
      </c>
      <c r="V4" s="289">
        <v>0</v>
      </c>
      <c r="W4" s="261" t="str">
        <f t="shared" si="2"/>
        <v>PERF</v>
      </c>
      <c r="X4" s="261" t="s">
        <v>581</v>
      </c>
      <c r="Y4" s="261" t="s">
        <v>581</v>
      </c>
      <c r="Z4" s="261" t="s">
        <v>573</v>
      </c>
      <c r="AA4" s="264" t="s">
        <v>380</v>
      </c>
      <c r="AB4" s="286">
        <f t="shared" si="3"/>
        <v>2418</v>
      </c>
      <c r="AC4" s="286">
        <v>7644</v>
      </c>
      <c r="AD4" s="286">
        <f t="shared" si="4"/>
        <v>7644</v>
      </c>
      <c r="AE4" s="261" t="s">
        <v>582</v>
      </c>
      <c r="AF4" s="261" t="s">
        <v>583</v>
      </c>
      <c r="AG4" s="290">
        <v>1464562</v>
      </c>
      <c r="AH4" s="261" t="s">
        <v>583</v>
      </c>
      <c r="AI4" s="291">
        <v>42696</v>
      </c>
      <c r="AJ4" s="261" t="s">
        <v>584</v>
      </c>
      <c r="AK4" s="292">
        <v>45548</v>
      </c>
      <c r="AL4" s="292" t="s">
        <v>585</v>
      </c>
      <c r="AM4" s="292" t="s">
        <v>442</v>
      </c>
      <c r="AN4" s="261" t="s">
        <v>442</v>
      </c>
      <c r="AO4" s="261" t="s">
        <v>442</v>
      </c>
      <c r="AP4" s="261" t="s">
        <v>442</v>
      </c>
      <c r="AQ4" s="261" t="s">
        <v>442</v>
      </c>
      <c r="AR4" s="290">
        <v>158</v>
      </c>
      <c r="AS4" s="287">
        <f t="shared" ref="AS4:AS25" si="5">(AR4*30)+F4</f>
        <v>50609</v>
      </c>
      <c r="AT4" s="261">
        <v>180</v>
      </c>
      <c r="AU4" s="261" t="s">
        <v>442</v>
      </c>
      <c r="AV4" s="290">
        <v>1426155</v>
      </c>
      <c r="AW4" s="290">
        <v>1399133.03</v>
      </c>
      <c r="AX4" s="261" t="s">
        <v>442</v>
      </c>
      <c r="AY4" s="261" t="s">
        <v>442</v>
      </c>
      <c r="AZ4" s="290">
        <v>1426155</v>
      </c>
      <c r="BA4" s="261">
        <v>100</v>
      </c>
      <c r="BB4" s="261" t="s">
        <v>442</v>
      </c>
      <c r="BC4" s="261" t="s">
        <v>586</v>
      </c>
      <c r="BD4" s="261" t="s">
        <v>586</v>
      </c>
      <c r="BE4" s="289">
        <v>20290</v>
      </c>
      <c r="BF4" s="261" t="s">
        <v>442</v>
      </c>
      <c r="BG4" s="261" t="s">
        <v>442</v>
      </c>
      <c r="BH4" s="261" t="s">
        <v>587</v>
      </c>
      <c r="BI4" s="293">
        <v>0.15210000000000001</v>
      </c>
      <c r="BJ4" s="261" t="s">
        <v>591</v>
      </c>
      <c r="BK4" s="261" t="s">
        <v>442</v>
      </c>
      <c r="BL4" s="294">
        <f t="shared" ref="BL4:BL25" si="6">BI4-IF(BJ4="Prime",10.75%-3.5%,7.41%)</f>
        <v>7.8000000000000014E-2</v>
      </c>
      <c r="BM4" s="261" t="s">
        <v>442</v>
      </c>
      <c r="BN4" s="261" t="s">
        <v>442</v>
      </c>
      <c r="BO4" s="261" t="s">
        <v>442</v>
      </c>
      <c r="BP4" s="261" t="s">
        <v>442</v>
      </c>
      <c r="BQ4" s="261" t="s">
        <v>442</v>
      </c>
      <c r="BR4" s="261" t="s">
        <v>442</v>
      </c>
      <c r="BS4" s="261" t="s">
        <v>442</v>
      </c>
      <c r="BT4" s="261" t="s">
        <v>442</v>
      </c>
      <c r="BU4" s="261" t="s">
        <v>442</v>
      </c>
      <c r="BV4" s="261" t="s">
        <v>442</v>
      </c>
      <c r="BW4" s="261" t="s">
        <v>442</v>
      </c>
      <c r="BX4" s="261" t="s">
        <v>442</v>
      </c>
      <c r="BY4" s="261" t="s">
        <v>442</v>
      </c>
      <c r="BZ4" s="261" t="s">
        <v>442</v>
      </c>
      <c r="CA4" s="261" t="s">
        <v>442</v>
      </c>
      <c r="CB4" s="261" t="s">
        <v>442</v>
      </c>
      <c r="CC4" s="290">
        <v>0</v>
      </c>
      <c r="CD4" s="261" t="s">
        <v>442</v>
      </c>
      <c r="CE4" s="261" t="s">
        <v>442</v>
      </c>
      <c r="CF4" s="261" t="s">
        <v>442</v>
      </c>
      <c r="CG4" s="261" t="s">
        <v>442</v>
      </c>
      <c r="CH4" s="261" t="s">
        <v>442</v>
      </c>
      <c r="CI4" s="261" t="s">
        <v>442</v>
      </c>
      <c r="CJ4" s="261" t="s">
        <v>442</v>
      </c>
      <c r="CK4" s="261" t="s">
        <v>442</v>
      </c>
      <c r="CL4" s="261" t="s">
        <v>442</v>
      </c>
      <c r="CM4" s="261" t="s">
        <v>442</v>
      </c>
      <c r="CN4" s="261" t="s">
        <v>442</v>
      </c>
      <c r="CO4" s="261" t="s">
        <v>442</v>
      </c>
      <c r="CP4" s="261" t="s">
        <v>442</v>
      </c>
      <c r="CQ4" s="261" t="s">
        <v>442</v>
      </c>
      <c r="CR4" s="261" t="s">
        <v>588</v>
      </c>
      <c r="CS4" s="261" t="s">
        <v>433</v>
      </c>
      <c r="CT4" s="261" t="s">
        <v>442</v>
      </c>
      <c r="CU4" s="261" t="s">
        <v>589</v>
      </c>
      <c r="CV4" s="261" t="s">
        <v>442</v>
      </c>
      <c r="CW4" s="261" t="s">
        <v>442</v>
      </c>
      <c r="CX4" s="293">
        <f t="shared" ref="CX4:CX25" si="7">AV4/CY4</f>
        <v>0.51715547535963968</v>
      </c>
      <c r="CY4" s="289">
        <v>2757691</v>
      </c>
      <c r="CZ4" s="287">
        <v>45110</v>
      </c>
      <c r="DA4" s="293">
        <v>0.50892830269961353</v>
      </c>
      <c r="DB4" s="261" t="s">
        <v>442</v>
      </c>
      <c r="DC4" s="261" t="s">
        <v>442</v>
      </c>
      <c r="DD4" s="261" t="s">
        <v>577</v>
      </c>
    </row>
    <row r="5" spans="1:108">
      <c r="A5" s="264" t="s">
        <v>380</v>
      </c>
      <c r="B5" s="284">
        <v>2453</v>
      </c>
      <c r="C5" s="284">
        <f t="shared" si="0"/>
        <v>2453</v>
      </c>
      <c r="D5" s="285">
        <v>11197</v>
      </c>
      <c r="E5" s="286">
        <f t="shared" si="1"/>
        <v>11197</v>
      </c>
      <c r="F5" s="287">
        <v>45869</v>
      </c>
      <c r="G5" s="285" t="s">
        <v>159</v>
      </c>
      <c r="H5" s="285" t="s">
        <v>573</v>
      </c>
      <c r="I5" s="261">
        <v>2021</v>
      </c>
      <c r="J5" s="261" t="s">
        <v>574</v>
      </c>
      <c r="K5" s="261" t="s">
        <v>575</v>
      </c>
      <c r="L5" s="288">
        <v>644220</v>
      </c>
      <c r="M5" s="261" t="s">
        <v>576</v>
      </c>
      <c r="N5" s="261" t="s">
        <v>577</v>
      </c>
      <c r="O5" s="261" t="s">
        <v>578</v>
      </c>
      <c r="P5" s="287">
        <v>45379</v>
      </c>
      <c r="Q5" s="287" t="s">
        <v>592</v>
      </c>
      <c r="R5" s="261" t="s">
        <v>577</v>
      </c>
      <c r="S5" s="261" t="s">
        <v>580</v>
      </c>
      <c r="T5" s="261">
        <v>14</v>
      </c>
      <c r="U5" s="288">
        <v>0</v>
      </c>
      <c r="V5" s="289">
        <v>0</v>
      </c>
      <c r="W5" s="261" t="str">
        <f t="shared" si="2"/>
        <v>PERF</v>
      </c>
      <c r="X5" s="261" t="s">
        <v>581</v>
      </c>
      <c r="Y5" s="261" t="s">
        <v>581</v>
      </c>
      <c r="Z5" s="261" t="s">
        <v>573</v>
      </c>
      <c r="AA5" s="264" t="s">
        <v>380</v>
      </c>
      <c r="AB5" s="286">
        <f t="shared" si="3"/>
        <v>2453</v>
      </c>
      <c r="AC5" s="286">
        <v>8491</v>
      </c>
      <c r="AD5" s="286">
        <f t="shared" si="4"/>
        <v>8491</v>
      </c>
      <c r="AE5" s="261" t="s">
        <v>582</v>
      </c>
      <c r="AF5" s="261" t="s">
        <v>583</v>
      </c>
      <c r="AG5" s="290">
        <v>2344316</v>
      </c>
      <c r="AH5" s="261" t="s">
        <v>583</v>
      </c>
      <c r="AI5" s="291">
        <v>45278</v>
      </c>
      <c r="AJ5" s="261" t="s">
        <v>584</v>
      </c>
      <c r="AK5" s="292">
        <v>45548</v>
      </c>
      <c r="AL5" s="292" t="s">
        <v>585</v>
      </c>
      <c r="AM5" s="292" t="s">
        <v>442</v>
      </c>
      <c r="AN5" s="261" t="s">
        <v>442</v>
      </c>
      <c r="AO5" s="261" t="s">
        <v>442</v>
      </c>
      <c r="AP5" s="261" t="s">
        <v>442</v>
      </c>
      <c r="AQ5" s="261" t="s">
        <v>442</v>
      </c>
      <c r="AR5" s="290">
        <v>163</v>
      </c>
      <c r="AS5" s="287">
        <f t="shared" si="5"/>
        <v>50759</v>
      </c>
      <c r="AT5" s="261">
        <v>180</v>
      </c>
      <c r="AU5" s="261" t="s">
        <v>442</v>
      </c>
      <c r="AV5" s="290">
        <v>1379322</v>
      </c>
      <c r="AW5" s="290">
        <v>1351173.21</v>
      </c>
      <c r="AX5" s="261" t="s">
        <v>442</v>
      </c>
      <c r="AY5" s="261" t="s">
        <v>442</v>
      </c>
      <c r="AZ5" s="290">
        <v>1379322</v>
      </c>
      <c r="BA5" s="261">
        <v>100</v>
      </c>
      <c r="BB5" s="261" t="s">
        <v>442</v>
      </c>
      <c r="BC5" s="261" t="s">
        <v>586</v>
      </c>
      <c r="BD5" s="261" t="s">
        <v>586</v>
      </c>
      <c r="BE5" s="289">
        <v>18568</v>
      </c>
      <c r="BF5" s="261" t="s">
        <v>442</v>
      </c>
      <c r="BG5" s="261" t="s">
        <v>442</v>
      </c>
      <c r="BH5" s="261" t="s">
        <v>587</v>
      </c>
      <c r="BI5" s="293">
        <v>0.1421</v>
      </c>
      <c r="BJ5" s="261" t="s">
        <v>591</v>
      </c>
      <c r="BK5" s="261" t="s">
        <v>442</v>
      </c>
      <c r="BL5" s="294">
        <f t="shared" si="6"/>
        <v>6.8000000000000005E-2</v>
      </c>
      <c r="BM5" s="261" t="s">
        <v>442</v>
      </c>
      <c r="BN5" s="261" t="s">
        <v>442</v>
      </c>
      <c r="BO5" s="261" t="s">
        <v>442</v>
      </c>
      <c r="BP5" s="261" t="s">
        <v>442</v>
      </c>
      <c r="BQ5" s="261" t="s">
        <v>442</v>
      </c>
      <c r="BR5" s="261" t="s">
        <v>442</v>
      </c>
      <c r="BS5" s="261" t="s">
        <v>442</v>
      </c>
      <c r="BT5" s="261" t="s">
        <v>442</v>
      </c>
      <c r="BU5" s="261" t="s">
        <v>442</v>
      </c>
      <c r="BV5" s="261" t="s">
        <v>442</v>
      </c>
      <c r="BW5" s="261" t="s">
        <v>442</v>
      </c>
      <c r="BX5" s="261" t="s">
        <v>442</v>
      </c>
      <c r="BY5" s="261" t="s">
        <v>442</v>
      </c>
      <c r="BZ5" s="261" t="s">
        <v>442</v>
      </c>
      <c r="CA5" s="261" t="s">
        <v>442</v>
      </c>
      <c r="CB5" s="261" t="s">
        <v>442</v>
      </c>
      <c r="CC5" s="290">
        <v>0</v>
      </c>
      <c r="CD5" s="261" t="s">
        <v>442</v>
      </c>
      <c r="CE5" s="261" t="s">
        <v>442</v>
      </c>
      <c r="CF5" s="261" t="s">
        <v>442</v>
      </c>
      <c r="CG5" s="261" t="s">
        <v>442</v>
      </c>
      <c r="CH5" s="261" t="s">
        <v>442</v>
      </c>
      <c r="CI5" s="261" t="s">
        <v>442</v>
      </c>
      <c r="CJ5" s="261" t="s">
        <v>442</v>
      </c>
      <c r="CK5" s="261" t="s">
        <v>442</v>
      </c>
      <c r="CL5" s="261" t="s">
        <v>442</v>
      </c>
      <c r="CM5" s="261" t="s">
        <v>442</v>
      </c>
      <c r="CN5" s="261" t="s">
        <v>442</v>
      </c>
      <c r="CO5" s="261" t="s">
        <v>442</v>
      </c>
      <c r="CP5" s="261" t="s">
        <v>442</v>
      </c>
      <c r="CQ5" s="261" t="s">
        <v>442</v>
      </c>
      <c r="CR5" s="261" t="s">
        <v>588</v>
      </c>
      <c r="CS5" s="261" t="s">
        <v>433</v>
      </c>
      <c r="CT5" s="261" t="s">
        <v>442</v>
      </c>
      <c r="CU5" s="261" t="s">
        <v>589</v>
      </c>
      <c r="CV5" s="261" t="s">
        <v>442</v>
      </c>
      <c r="CW5" s="261" t="s">
        <v>442</v>
      </c>
      <c r="CX5" s="293">
        <f t="shared" si="7"/>
        <v>0.58836863289761276</v>
      </c>
      <c r="CY5" s="289">
        <v>2344316</v>
      </c>
      <c r="CZ5" s="287">
        <v>45278</v>
      </c>
      <c r="DA5" s="293">
        <v>0.58836863289761276</v>
      </c>
      <c r="DB5" s="261" t="s">
        <v>442</v>
      </c>
      <c r="DC5" s="261" t="s">
        <v>442</v>
      </c>
      <c r="DD5" s="261" t="s">
        <v>577</v>
      </c>
    </row>
    <row r="6" spans="1:108">
      <c r="A6" s="264" t="s">
        <v>380</v>
      </c>
      <c r="B6" s="284">
        <v>2388</v>
      </c>
      <c r="C6" s="284">
        <f t="shared" si="0"/>
        <v>2388</v>
      </c>
      <c r="D6" s="285">
        <v>8798</v>
      </c>
      <c r="E6" s="286">
        <f t="shared" si="1"/>
        <v>8798</v>
      </c>
      <c r="F6" s="287">
        <v>45869</v>
      </c>
      <c r="G6" s="285" t="s">
        <v>159</v>
      </c>
      <c r="H6" s="285" t="s">
        <v>573</v>
      </c>
      <c r="I6" s="261">
        <v>2021</v>
      </c>
      <c r="J6" s="261" t="s">
        <v>574</v>
      </c>
      <c r="K6" s="261" t="s">
        <v>575</v>
      </c>
      <c r="L6" s="288">
        <v>4816419</v>
      </c>
      <c r="M6" s="261" t="s">
        <v>576</v>
      </c>
      <c r="N6" s="261" t="s">
        <v>577</v>
      </c>
      <c r="O6" s="261" t="s">
        <v>578</v>
      </c>
      <c r="P6" s="287">
        <v>45124</v>
      </c>
      <c r="Q6" s="287" t="s">
        <v>592</v>
      </c>
      <c r="R6" s="261" t="s">
        <v>577</v>
      </c>
      <c r="S6" s="261" t="s">
        <v>580</v>
      </c>
      <c r="T6" s="261">
        <v>19</v>
      </c>
      <c r="U6" s="288">
        <v>0</v>
      </c>
      <c r="V6" s="289">
        <v>0</v>
      </c>
      <c r="W6" s="261" t="str">
        <f t="shared" si="2"/>
        <v>PERF</v>
      </c>
      <c r="X6" s="261" t="s">
        <v>581</v>
      </c>
      <c r="Y6" s="261" t="s">
        <v>581</v>
      </c>
      <c r="Z6" s="261" t="s">
        <v>573</v>
      </c>
      <c r="AA6" s="264" t="s">
        <v>380</v>
      </c>
      <c r="AB6" s="286">
        <f t="shared" si="3"/>
        <v>2388</v>
      </c>
      <c r="AC6" s="286">
        <v>7809</v>
      </c>
      <c r="AD6" s="286">
        <f t="shared" si="4"/>
        <v>7809</v>
      </c>
      <c r="AE6" s="261" t="s">
        <v>582</v>
      </c>
      <c r="AF6" s="261" t="s">
        <v>583</v>
      </c>
      <c r="AG6" s="290">
        <v>19646654</v>
      </c>
      <c r="AH6" s="261" t="s">
        <v>583</v>
      </c>
      <c r="AI6" s="291">
        <v>43172</v>
      </c>
      <c r="AJ6" s="261" t="s">
        <v>584</v>
      </c>
      <c r="AK6" s="292">
        <v>45548</v>
      </c>
      <c r="AL6" s="292" t="s">
        <v>585</v>
      </c>
      <c r="AM6" s="292" t="s">
        <v>442</v>
      </c>
      <c r="AN6" s="261" t="s">
        <v>442</v>
      </c>
      <c r="AO6" s="261" t="s">
        <v>442</v>
      </c>
      <c r="AP6" s="261" t="s">
        <v>442</v>
      </c>
      <c r="AQ6" s="261" t="s">
        <v>442</v>
      </c>
      <c r="AR6" s="290">
        <v>155</v>
      </c>
      <c r="AS6" s="287">
        <f t="shared" si="5"/>
        <v>50519</v>
      </c>
      <c r="AT6" s="261">
        <v>180</v>
      </c>
      <c r="AU6" s="261" t="s">
        <v>442</v>
      </c>
      <c r="AV6" s="290">
        <v>14713572</v>
      </c>
      <c r="AW6" s="290">
        <v>12773728.15</v>
      </c>
      <c r="AX6" s="261" t="s">
        <v>442</v>
      </c>
      <c r="AY6" s="261" t="s">
        <v>442</v>
      </c>
      <c r="AZ6" s="290">
        <v>14713572</v>
      </c>
      <c r="BA6" s="261">
        <v>100</v>
      </c>
      <c r="BB6" s="261" t="s">
        <v>442</v>
      </c>
      <c r="BC6" s="261" t="s">
        <v>586</v>
      </c>
      <c r="BD6" s="261" t="s">
        <v>586</v>
      </c>
      <c r="BE6" s="289">
        <v>135363</v>
      </c>
      <c r="BF6" s="261" t="s">
        <v>442</v>
      </c>
      <c r="BG6" s="261" t="s">
        <v>442</v>
      </c>
      <c r="BH6" s="261" t="s">
        <v>587</v>
      </c>
      <c r="BI6" s="293">
        <v>0.12960000000000002</v>
      </c>
      <c r="BJ6" s="261" t="s">
        <v>591</v>
      </c>
      <c r="BK6" s="261" t="s">
        <v>442</v>
      </c>
      <c r="BL6" s="294">
        <f t="shared" si="6"/>
        <v>5.5500000000000022E-2</v>
      </c>
      <c r="BM6" s="261" t="s">
        <v>442</v>
      </c>
      <c r="BN6" s="261" t="s">
        <v>442</v>
      </c>
      <c r="BO6" s="261" t="s">
        <v>442</v>
      </c>
      <c r="BP6" s="261" t="s">
        <v>442</v>
      </c>
      <c r="BQ6" s="261" t="s">
        <v>442</v>
      </c>
      <c r="BR6" s="261" t="s">
        <v>442</v>
      </c>
      <c r="BS6" s="261" t="s">
        <v>442</v>
      </c>
      <c r="BT6" s="261" t="s">
        <v>442</v>
      </c>
      <c r="BU6" s="261" t="s">
        <v>442</v>
      </c>
      <c r="BV6" s="261" t="s">
        <v>442</v>
      </c>
      <c r="BW6" s="261" t="s">
        <v>442</v>
      </c>
      <c r="BX6" s="261" t="s">
        <v>442</v>
      </c>
      <c r="BY6" s="261" t="s">
        <v>442</v>
      </c>
      <c r="BZ6" s="261" t="s">
        <v>442</v>
      </c>
      <c r="CA6" s="261" t="s">
        <v>442</v>
      </c>
      <c r="CB6" s="261" t="s">
        <v>442</v>
      </c>
      <c r="CC6" s="290">
        <v>235000</v>
      </c>
      <c r="CD6" s="261" t="s">
        <v>442</v>
      </c>
      <c r="CE6" s="261" t="s">
        <v>442</v>
      </c>
      <c r="CF6" s="261" t="s">
        <v>442</v>
      </c>
      <c r="CG6" s="261" t="s">
        <v>442</v>
      </c>
      <c r="CH6" s="261" t="s">
        <v>442</v>
      </c>
      <c r="CI6" s="261" t="s">
        <v>442</v>
      </c>
      <c r="CJ6" s="261" t="s">
        <v>442</v>
      </c>
      <c r="CK6" s="261" t="s">
        <v>442</v>
      </c>
      <c r="CL6" s="261" t="s">
        <v>442</v>
      </c>
      <c r="CM6" s="261" t="s">
        <v>442</v>
      </c>
      <c r="CN6" s="261" t="s">
        <v>442</v>
      </c>
      <c r="CO6" s="261" t="s">
        <v>442</v>
      </c>
      <c r="CP6" s="261" t="s">
        <v>442</v>
      </c>
      <c r="CQ6" s="261" t="s">
        <v>442</v>
      </c>
      <c r="CR6" s="261" t="s">
        <v>588</v>
      </c>
      <c r="CS6" s="261" t="s">
        <v>433</v>
      </c>
      <c r="CT6" s="261" t="s">
        <v>442</v>
      </c>
      <c r="CU6" s="261" t="s">
        <v>589</v>
      </c>
      <c r="CV6" s="261" t="s">
        <v>442</v>
      </c>
      <c r="CW6" s="261" t="s">
        <v>442</v>
      </c>
      <c r="CX6" s="293">
        <f t="shared" si="7"/>
        <v>0.69211595654980929</v>
      </c>
      <c r="CY6" s="289">
        <v>21258825</v>
      </c>
      <c r="CZ6" s="287">
        <v>45100</v>
      </c>
      <c r="DA6" s="293">
        <v>0.69211595654980929</v>
      </c>
      <c r="DB6" s="261" t="s">
        <v>442</v>
      </c>
      <c r="DC6" s="261" t="s">
        <v>442</v>
      </c>
      <c r="DD6" s="261" t="s">
        <v>577</v>
      </c>
    </row>
    <row r="7" spans="1:108">
      <c r="A7" s="264" t="s">
        <v>380</v>
      </c>
      <c r="B7" s="284">
        <v>2406</v>
      </c>
      <c r="C7" s="284">
        <f t="shared" si="0"/>
        <v>2406</v>
      </c>
      <c r="D7" s="285">
        <v>10781</v>
      </c>
      <c r="E7" s="286">
        <f t="shared" si="1"/>
        <v>10781</v>
      </c>
      <c r="F7" s="287">
        <v>45869</v>
      </c>
      <c r="G7" s="285" t="s">
        <v>159</v>
      </c>
      <c r="H7" s="285" t="s">
        <v>573</v>
      </c>
      <c r="I7" s="261">
        <v>2021</v>
      </c>
      <c r="J7" s="261" t="s">
        <v>574</v>
      </c>
      <c r="K7" s="261" t="s">
        <v>575</v>
      </c>
      <c r="L7" s="288">
        <v>5809500</v>
      </c>
      <c r="M7" s="261" t="s">
        <v>576</v>
      </c>
      <c r="N7" s="261" t="s">
        <v>577</v>
      </c>
      <c r="O7" s="261" t="s">
        <v>578</v>
      </c>
      <c r="P7" s="287">
        <v>45198</v>
      </c>
      <c r="Q7" s="287" t="s">
        <v>590</v>
      </c>
      <c r="R7" s="261" t="s">
        <v>577</v>
      </c>
      <c r="S7" s="261" t="s">
        <v>580</v>
      </c>
      <c r="T7" s="261">
        <v>14</v>
      </c>
      <c r="U7" s="288">
        <v>0</v>
      </c>
      <c r="V7" s="289">
        <v>0</v>
      </c>
      <c r="W7" s="261" t="str">
        <f t="shared" si="2"/>
        <v>PERF</v>
      </c>
      <c r="X7" s="261" t="s">
        <v>581</v>
      </c>
      <c r="Y7" s="261" t="s">
        <v>581</v>
      </c>
      <c r="Z7" s="261" t="s">
        <v>573</v>
      </c>
      <c r="AA7" s="264" t="s">
        <v>380</v>
      </c>
      <c r="AB7" s="286">
        <f t="shared" si="3"/>
        <v>2406</v>
      </c>
      <c r="AC7" s="286">
        <v>8014</v>
      </c>
      <c r="AD7" s="286">
        <f t="shared" si="4"/>
        <v>8014</v>
      </c>
      <c r="AE7" s="261" t="s">
        <v>582</v>
      </c>
      <c r="AF7" s="261" t="s">
        <v>583</v>
      </c>
      <c r="AG7" s="290">
        <v>24350413</v>
      </c>
      <c r="AH7" s="261" t="s">
        <v>583</v>
      </c>
      <c r="AI7" s="291">
        <v>43612</v>
      </c>
      <c r="AJ7" s="261" t="s">
        <v>584</v>
      </c>
      <c r="AK7" s="292">
        <v>45548</v>
      </c>
      <c r="AL7" s="292" t="s">
        <v>585</v>
      </c>
      <c r="AM7" s="292" t="s">
        <v>442</v>
      </c>
      <c r="AN7" s="261" t="s">
        <v>442</v>
      </c>
      <c r="AO7" s="261" t="s">
        <v>442</v>
      </c>
      <c r="AP7" s="261" t="s">
        <v>442</v>
      </c>
      <c r="AQ7" s="261" t="s">
        <v>442</v>
      </c>
      <c r="AR7" s="290">
        <v>157</v>
      </c>
      <c r="AS7" s="287">
        <f t="shared" si="5"/>
        <v>50579</v>
      </c>
      <c r="AT7" s="261">
        <v>180</v>
      </c>
      <c r="AU7" s="261" t="s">
        <v>442</v>
      </c>
      <c r="AV7" s="290">
        <v>26258050</v>
      </c>
      <c r="AW7" s="290">
        <v>25969653.260000002</v>
      </c>
      <c r="AX7" s="261" t="s">
        <v>442</v>
      </c>
      <c r="AY7" s="261" t="s">
        <v>442</v>
      </c>
      <c r="AZ7" s="290">
        <v>26258050</v>
      </c>
      <c r="BA7" s="261">
        <v>100</v>
      </c>
      <c r="BB7" s="261" t="s">
        <v>442</v>
      </c>
      <c r="BC7" s="261" t="s">
        <v>586</v>
      </c>
      <c r="BD7" s="261" t="s">
        <v>586</v>
      </c>
      <c r="BE7" s="289">
        <v>352667</v>
      </c>
      <c r="BF7" s="261" t="s">
        <v>442</v>
      </c>
      <c r="BG7" s="261" t="s">
        <v>442</v>
      </c>
      <c r="BH7" s="261" t="s">
        <v>587</v>
      </c>
      <c r="BI7" s="293">
        <v>0.13730000000000001</v>
      </c>
      <c r="BJ7" s="261" t="s">
        <v>591</v>
      </c>
      <c r="BK7" s="261" t="s">
        <v>442</v>
      </c>
      <c r="BL7" s="294">
        <f t="shared" si="6"/>
        <v>6.3200000000000006E-2</v>
      </c>
      <c r="BM7" s="261" t="s">
        <v>442</v>
      </c>
      <c r="BN7" s="261" t="s">
        <v>442</v>
      </c>
      <c r="BO7" s="261" t="s">
        <v>442</v>
      </c>
      <c r="BP7" s="261" t="s">
        <v>442</v>
      </c>
      <c r="BQ7" s="261" t="s">
        <v>442</v>
      </c>
      <c r="BR7" s="261" t="s">
        <v>442</v>
      </c>
      <c r="BS7" s="261" t="s">
        <v>442</v>
      </c>
      <c r="BT7" s="261" t="s">
        <v>442</v>
      </c>
      <c r="BU7" s="261" t="s">
        <v>442</v>
      </c>
      <c r="BV7" s="261" t="s">
        <v>442</v>
      </c>
      <c r="BW7" s="261" t="s">
        <v>442</v>
      </c>
      <c r="BX7" s="261" t="s">
        <v>442</v>
      </c>
      <c r="BY7" s="261" t="s">
        <v>442</v>
      </c>
      <c r="BZ7" s="261" t="s">
        <v>442</v>
      </c>
      <c r="CA7" s="261" t="s">
        <v>442</v>
      </c>
      <c r="CB7" s="261" t="s">
        <v>442</v>
      </c>
      <c r="CC7" s="290">
        <v>0</v>
      </c>
      <c r="CD7" s="261" t="s">
        <v>442</v>
      </c>
      <c r="CE7" s="261" t="s">
        <v>442</v>
      </c>
      <c r="CF7" s="261" t="s">
        <v>442</v>
      </c>
      <c r="CG7" s="261" t="s">
        <v>442</v>
      </c>
      <c r="CH7" s="261" t="s">
        <v>442</v>
      </c>
      <c r="CI7" s="261" t="s">
        <v>442</v>
      </c>
      <c r="CJ7" s="261" t="s">
        <v>442</v>
      </c>
      <c r="CK7" s="261" t="s">
        <v>442</v>
      </c>
      <c r="CL7" s="261" t="s">
        <v>442</v>
      </c>
      <c r="CM7" s="261" t="s">
        <v>442</v>
      </c>
      <c r="CN7" s="261" t="s">
        <v>442</v>
      </c>
      <c r="CO7" s="261" t="s">
        <v>442</v>
      </c>
      <c r="CP7" s="261" t="s">
        <v>442</v>
      </c>
      <c r="CQ7" s="261" t="s">
        <v>442</v>
      </c>
      <c r="CR7" s="261" t="s">
        <v>588</v>
      </c>
      <c r="CS7" s="261" t="s">
        <v>433</v>
      </c>
      <c r="CT7" s="261" t="s">
        <v>442</v>
      </c>
      <c r="CU7" s="261" t="s">
        <v>589</v>
      </c>
      <c r="CV7" s="261" t="s">
        <v>442</v>
      </c>
      <c r="CW7" s="261" t="s">
        <v>442</v>
      </c>
      <c r="CX7" s="293">
        <f t="shared" si="7"/>
        <v>0.76110289855072466</v>
      </c>
      <c r="CY7" s="289">
        <v>34500000</v>
      </c>
      <c r="CZ7" s="287">
        <v>45042</v>
      </c>
      <c r="DA7" s="293">
        <v>0.77548714478809921</v>
      </c>
      <c r="DB7" s="261" t="s">
        <v>442</v>
      </c>
      <c r="DC7" s="261" t="s">
        <v>442</v>
      </c>
      <c r="DD7" s="261" t="s">
        <v>577</v>
      </c>
    </row>
    <row r="8" spans="1:108">
      <c r="A8" s="264" t="s">
        <v>380</v>
      </c>
      <c r="B8" s="284">
        <v>2442</v>
      </c>
      <c r="C8" s="284">
        <f t="shared" si="0"/>
        <v>2442</v>
      </c>
      <c r="D8" s="285">
        <v>11103</v>
      </c>
      <c r="E8" s="286">
        <f t="shared" si="1"/>
        <v>11103</v>
      </c>
      <c r="F8" s="287">
        <v>45869</v>
      </c>
      <c r="G8" s="285" t="s">
        <v>159</v>
      </c>
      <c r="H8" s="285" t="s">
        <v>573</v>
      </c>
      <c r="I8" s="261">
        <v>2021</v>
      </c>
      <c r="J8" s="261" t="s">
        <v>574</v>
      </c>
      <c r="K8" s="261" t="s">
        <v>575</v>
      </c>
      <c r="L8" s="288">
        <v>8059402</v>
      </c>
      <c r="M8" s="261" t="s">
        <v>576</v>
      </c>
      <c r="N8" s="261" t="s">
        <v>577</v>
      </c>
      <c r="O8" s="261" t="s">
        <v>578</v>
      </c>
      <c r="P8" s="287">
        <v>45300</v>
      </c>
      <c r="Q8" s="287" t="s">
        <v>590</v>
      </c>
      <c r="R8" s="261" t="s">
        <v>577</v>
      </c>
      <c r="S8" s="261" t="s">
        <v>580</v>
      </c>
      <c r="T8" s="261">
        <v>13</v>
      </c>
      <c r="U8" s="288">
        <v>0</v>
      </c>
      <c r="V8" s="289">
        <v>0</v>
      </c>
      <c r="W8" s="261" t="str">
        <f t="shared" si="2"/>
        <v>PERF</v>
      </c>
      <c r="X8" s="261" t="s">
        <v>581</v>
      </c>
      <c r="Y8" s="261" t="s">
        <v>581</v>
      </c>
      <c r="Z8" s="261" t="s">
        <v>573</v>
      </c>
      <c r="AA8" s="264" t="s">
        <v>380</v>
      </c>
      <c r="AB8" s="286">
        <f t="shared" si="3"/>
        <v>2442</v>
      </c>
      <c r="AC8" s="286">
        <v>8380</v>
      </c>
      <c r="AD8" s="286">
        <f t="shared" si="4"/>
        <v>8380</v>
      </c>
      <c r="AE8" s="261" t="s">
        <v>593</v>
      </c>
      <c r="AF8" s="261" t="s">
        <v>583</v>
      </c>
      <c r="AG8" s="290">
        <v>28760000</v>
      </c>
      <c r="AH8" s="261" t="s">
        <v>583</v>
      </c>
      <c r="AI8" s="291">
        <v>45074</v>
      </c>
      <c r="AJ8" s="261" t="s">
        <v>584</v>
      </c>
      <c r="AK8" s="292">
        <v>45548</v>
      </c>
      <c r="AL8" s="292" t="s">
        <v>585</v>
      </c>
      <c r="AM8" s="292" t="s">
        <v>442</v>
      </c>
      <c r="AN8" s="261" t="s">
        <v>442</v>
      </c>
      <c r="AO8" s="261" t="s">
        <v>442</v>
      </c>
      <c r="AP8" s="261" t="s">
        <v>442</v>
      </c>
      <c r="AQ8" s="261" t="s">
        <v>442</v>
      </c>
      <c r="AR8" s="290">
        <v>161</v>
      </c>
      <c r="AS8" s="287">
        <f t="shared" si="5"/>
        <v>50699</v>
      </c>
      <c r="AT8" s="261">
        <v>180</v>
      </c>
      <c r="AU8" s="261" t="s">
        <v>442</v>
      </c>
      <c r="AV8" s="290">
        <v>18207339</v>
      </c>
      <c r="AW8" s="290">
        <v>12407037.27</v>
      </c>
      <c r="AX8" s="261" t="s">
        <v>442</v>
      </c>
      <c r="AY8" s="261" t="s">
        <v>442</v>
      </c>
      <c r="AZ8" s="290">
        <v>18207339</v>
      </c>
      <c r="BA8" s="261">
        <v>100</v>
      </c>
      <c r="BB8" s="261" t="s">
        <v>442</v>
      </c>
      <c r="BC8" s="261" t="s">
        <v>586</v>
      </c>
      <c r="BD8" s="261" t="s">
        <v>586</v>
      </c>
      <c r="BE8" s="289">
        <v>169604</v>
      </c>
      <c r="BF8" s="261" t="s">
        <v>442</v>
      </c>
      <c r="BG8" s="261" t="s">
        <v>442</v>
      </c>
      <c r="BH8" s="261" t="s">
        <v>587</v>
      </c>
      <c r="BI8" s="293">
        <v>0.1401</v>
      </c>
      <c r="BJ8" s="261" t="s">
        <v>591</v>
      </c>
      <c r="BK8" s="261" t="s">
        <v>442</v>
      </c>
      <c r="BL8" s="294">
        <f t="shared" si="6"/>
        <v>6.6000000000000003E-2</v>
      </c>
      <c r="BM8" s="261" t="s">
        <v>442</v>
      </c>
      <c r="BN8" s="261" t="s">
        <v>442</v>
      </c>
      <c r="BO8" s="261" t="s">
        <v>442</v>
      </c>
      <c r="BP8" s="261" t="s">
        <v>442</v>
      </c>
      <c r="BQ8" s="261" t="s">
        <v>442</v>
      </c>
      <c r="BR8" s="261" t="s">
        <v>442</v>
      </c>
      <c r="BS8" s="261" t="s">
        <v>442</v>
      </c>
      <c r="BT8" s="261" t="s">
        <v>442</v>
      </c>
      <c r="BU8" s="261" t="s">
        <v>442</v>
      </c>
      <c r="BV8" s="261" t="s">
        <v>442</v>
      </c>
      <c r="BW8" s="261" t="s">
        <v>442</v>
      </c>
      <c r="BX8" s="261" t="s">
        <v>442</v>
      </c>
      <c r="BY8" s="261" t="s">
        <v>442</v>
      </c>
      <c r="BZ8" s="261" t="s">
        <v>442</v>
      </c>
      <c r="CA8" s="261" t="s">
        <v>442</v>
      </c>
      <c r="CB8" s="261" t="s">
        <v>442</v>
      </c>
      <c r="CC8" s="290">
        <v>400000</v>
      </c>
      <c r="CD8" s="261" t="s">
        <v>442</v>
      </c>
      <c r="CE8" s="261" t="s">
        <v>442</v>
      </c>
      <c r="CF8" s="261" t="s">
        <v>442</v>
      </c>
      <c r="CG8" s="261" t="s">
        <v>442</v>
      </c>
      <c r="CH8" s="261" t="s">
        <v>442</v>
      </c>
      <c r="CI8" s="261" t="s">
        <v>442</v>
      </c>
      <c r="CJ8" s="261" t="s">
        <v>442</v>
      </c>
      <c r="CK8" s="261" t="s">
        <v>442</v>
      </c>
      <c r="CL8" s="261" t="s">
        <v>442</v>
      </c>
      <c r="CM8" s="261" t="s">
        <v>442</v>
      </c>
      <c r="CN8" s="261" t="s">
        <v>442</v>
      </c>
      <c r="CO8" s="261" t="s">
        <v>442</v>
      </c>
      <c r="CP8" s="261" t="s">
        <v>442</v>
      </c>
      <c r="CQ8" s="261" t="s">
        <v>442</v>
      </c>
      <c r="CR8" s="261" t="s">
        <v>588</v>
      </c>
      <c r="CS8" s="261" t="s">
        <v>433</v>
      </c>
      <c r="CT8" s="261" t="s">
        <v>442</v>
      </c>
      <c r="CU8" s="261" t="s">
        <v>589</v>
      </c>
      <c r="CV8" s="261" t="s">
        <v>442</v>
      </c>
      <c r="CW8" s="261" t="s">
        <v>442</v>
      </c>
      <c r="CX8" s="293">
        <f t="shared" si="7"/>
        <v>0.58733351612903228</v>
      </c>
      <c r="CY8" s="289">
        <v>31000000</v>
      </c>
      <c r="CZ8" s="287">
        <v>45635</v>
      </c>
      <c r="DA8" s="293">
        <v>0.61345481805929925</v>
      </c>
      <c r="DB8" s="261" t="s">
        <v>442</v>
      </c>
      <c r="DC8" s="261" t="s">
        <v>442</v>
      </c>
      <c r="DD8" s="261" t="s">
        <v>577</v>
      </c>
    </row>
    <row r="9" spans="1:108">
      <c r="A9" s="264" t="s">
        <v>380</v>
      </c>
      <c r="B9" s="284">
        <v>2334</v>
      </c>
      <c r="C9" s="284">
        <f t="shared" si="0"/>
        <v>2334</v>
      </c>
      <c r="D9" s="285">
        <v>10619</v>
      </c>
      <c r="E9" s="286">
        <f t="shared" si="1"/>
        <v>10619</v>
      </c>
      <c r="F9" s="287">
        <v>45869</v>
      </c>
      <c r="G9" s="285" t="s">
        <v>159</v>
      </c>
      <c r="H9" s="285" t="s">
        <v>573</v>
      </c>
      <c r="I9" s="261">
        <v>2021</v>
      </c>
      <c r="J9" s="261" t="s">
        <v>574</v>
      </c>
      <c r="K9" s="261" t="s">
        <v>575</v>
      </c>
      <c r="L9" s="288">
        <v>521150</v>
      </c>
      <c r="M9" s="261" t="s">
        <v>576</v>
      </c>
      <c r="N9" s="261" t="s">
        <v>577</v>
      </c>
      <c r="O9" s="261" t="s">
        <v>578</v>
      </c>
      <c r="P9" s="287">
        <v>44987</v>
      </c>
      <c r="Q9" s="287" t="s">
        <v>579</v>
      </c>
      <c r="R9" s="261" t="s">
        <v>577</v>
      </c>
      <c r="S9" s="261" t="s">
        <v>580</v>
      </c>
      <c r="T9" s="261">
        <v>19</v>
      </c>
      <c r="U9" s="288">
        <v>0</v>
      </c>
      <c r="V9" s="289">
        <v>0</v>
      </c>
      <c r="W9" s="261" t="str">
        <f t="shared" si="2"/>
        <v>PERF</v>
      </c>
      <c r="X9" s="261" t="s">
        <v>581</v>
      </c>
      <c r="Y9" s="261" t="s">
        <v>581</v>
      </c>
      <c r="Z9" s="261" t="s">
        <v>573</v>
      </c>
      <c r="AA9" s="264" t="s">
        <v>380</v>
      </c>
      <c r="AB9" s="286">
        <f t="shared" si="3"/>
        <v>2334</v>
      </c>
      <c r="AC9" s="286">
        <v>7837</v>
      </c>
      <c r="AD9" s="286">
        <f t="shared" si="4"/>
        <v>7837</v>
      </c>
      <c r="AE9" s="261" t="s">
        <v>593</v>
      </c>
      <c r="AF9" s="261" t="s">
        <v>583</v>
      </c>
      <c r="AG9" s="290">
        <v>1339132</v>
      </c>
      <c r="AH9" s="261" t="s">
        <v>583</v>
      </c>
      <c r="AI9" s="291">
        <v>43223</v>
      </c>
      <c r="AJ9" s="261" t="s">
        <v>584</v>
      </c>
      <c r="AK9" s="292">
        <v>45548</v>
      </c>
      <c r="AL9" s="292" t="s">
        <v>585</v>
      </c>
      <c r="AM9" s="292" t="s">
        <v>442</v>
      </c>
      <c r="AN9" s="261" t="s">
        <v>442</v>
      </c>
      <c r="AO9" s="261" t="s">
        <v>442</v>
      </c>
      <c r="AP9" s="261" t="s">
        <v>442</v>
      </c>
      <c r="AQ9" s="261" t="s">
        <v>442</v>
      </c>
      <c r="AR9" s="290">
        <v>151</v>
      </c>
      <c r="AS9" s="287">
        <f t="shared" si="5"/>
        <v>50399</v>
      </c>
      <c r="AT9" s="261">
        <v>180</v>
      </c>
      <c r="AU9" s="261" t="s">
        <v>442</v>
      </c>
      <c r="AV9" s="290">
        <v>958613</v>
      </c>
      <c r="AW9" s="290">
        <v>883101.14</v>
      </c>
      <c r="AX9" s="261" t="s">
        <v>442</v>
      </c>
      <c r="AY9" s="261" t="s">
        <v>442</v>
      </c>
      <c r="AZ9" s="290">
        <v>958613</v>
      </c>
      <c r="BA9" s="261">
        <v>100</v>
      </c>
      <c r="BB9" s="261" t="s">
        <v>442</v>
      </c>
      <c r="BC9" s="261" t="s">
        <v>586</v>
      </c>
      <c r="BD9" s="261" t="s">
        <v>586</v>
      </c>
      <c r="BE9" s="289">
        <v>13033</v>
      </c>
      <c r="BF9" s="261" t="s">
        <v>442</v>
      </c>
      <c r="BG9" s="261" t="s">
        <v>442</v>
      </c>
      <c r="BH9" s="261" t="s">
        <v>587</v>
      </c>
      <c r="BI9" s="293">
        <v>0.15229999999999999</v>
      </c>
      <c r="BJ9" s="261" t="s">
        <v>591</v>
      </c>
      <c r="BK9" s="261" t="s">
        <v>442</v>
      </c>
      <c r="BL9" s="294">
        <f t="shared" si="6"/>
        <v>7.8199999999999992E-2</v>
      </c>
      <c r="BM9" s="261" t="s">
        <v>442</v>
      </c>
      <c r="BN9" s="261" t="s">
        <v>442</v>
      </c>
      <c r="BO9" s="261" t="s">
        <v>442</v>
      </c>
      <c r="BP9" s="261" t="s">
        <v>442</v>
      </c>
      <c r="BQ9" s="261" t="s">
        <v>442</v>
      </c>
      <c r="BR9" s="261" t="s">
        <v>442</v>
      </c>
      <c r="BS9" s="261" t="s">
        <v>442</v>
      </c>
      <c r="BT9" s="261" t="s">
        <v>442</v>
      </c>
      <c r="BU9" s="261" t="s">
        <v>442</v>
      </c>
      <c r="BV9" s="261" t="s">
        <v>442</v>
      </c>
      <c r="BW9" s="261" t="s">
        <v>442</v>
      </c>
      <c r="BX9" s="261" t="s">
        <v>442</v>
      </c>
      <c r="BY9" s="261" t="s">
        <v>442</v>
      </c>
      <c r="BZ9" s="261" t="s">
        <v>442</v>
      </c>
      <c r="CA9" s="261" t="s">
        <v>442</v>
      </c>
      <c r="CB9" s="261" t="s">
        <v>442</v>
      </c>
      <c r="CC9" s="290">
        <v>0</v>
      </c>
      <c r="CD9" s="261" t="s">
        <v>442</v>
      </c>
      <c r="CE9" s="261" t="s">
        <v>442</v>
      </c>
      <c r="CF9" s="261" t="s">
        <v>442</v>
      </c>
      <c r="CG9" s="261" t="s">
        <v>442</v>
      </c>
      <c r="CH9" s="261" t="s">
        <v>442</v>
      </c>
      <c r="CI9" s="261" t="s">
        <v>442</v>
      </c>
      <c r="CJ9" s="261" t="s">
        <v>442</v>
      </c>
      <c r="CK9" s="261" t="s">
        <v>442</v>
      </c>
      <c r="CL9" s="261" t="s">
        <v>442</v>
      </c>
      <c r="CM9" s="261" t="s">
        <v>442</v>
      </c>
      <c r="CN9" s="261" t="s">
        <v>442</v>
      </c>
      <c r="CO9" s="261" t="s">
        <v>442</v>
      </c>
      <c r="CP9" s="261" t="s">
        <v>442</v>
      </c>
      <c r="CQ9" s="261" t="s">
        <v>442</v>
      </c>
      <c r="CR9" s="261" t="s">
        <v>588</v>
      </c>
      <c r="CS9" s="261" t="s">
        <v>433</v>
      </c>
      <c r="CT9" s="261" t="s">
        <v>442</v>
      </c>
      <c r="CU9" s="261" t="s">
        <v>594</v>
      </c>
      <c r="CV9" s="261" t="s">
        <v>442</v>
      </c>
      <c r="CW9" s="261" t="s">
        <v>442</v>
      </c>
      <c r="CX9" s="293">
        <f t="shared" si="7"/>
        <v>0.71805894505343049</v>
      </c>
      <c r="CY9" s="289">
        <v>1335006</v>
      </c>
      <c r="CZ9" s="287">
        <v>45713</v>
      </c>
      <c r="DA9" s="293">
        <v>0.74814137854066798</v>
      </c>
      <c r="DB9" s="261" t="s">
        <v>442</v>
      </c>
      <c r="DC9" s="261" t="s">
        <v>442</v>
      </c>
      <c r="DD9" s="261" t="s">
        <v>577</v>
      </c>
    </row>
    <row r="10" spans="1:108">
      <c r="A10" s="264" t="s">
        <v>380</v>
      </c>
      <c r="B10" s="284">
        <v>2339</v>
      </c>
      <c r="C10" s="284">
        <f t="shared" si="0"/>
        <v>2339</v>
      </c>
      <c r="D10" s="285">
        <v>11064</v>
      </c>
      <c r="E10" s="286">
        <f t="shared" si="1"/>
        <v>11064</v>
      </c>
      <c r="F10" s="287">
        <v>45869</v>
      </c>
      <c r="G10" s="285" t="s">
        <v>159</v>
      </c>
      <c r="H10" s="285" t="s">
        <v>573</v>
      </c>
      <c r="I10" s="261">
        <v>2021</v>
      </c>
      <c r="J10" s="261" t="s">
        <v>574</v>
      </c>
      <c r="K10" s="261" t="s">
        <v>575</v>
      </c>
      <c r="L10" s="288">
        <v>904638</v>
      </c>
      <c r="M10" s="261" t="s">
        <v>576</v>
      </c>
      <c r="N10" s="261" t="s">
        <v>577</v>
      </c>
      <c r="O10" s="261" t="s">
        <v>578</v>
      </c>
      <c r="P10" s="287">
        <v>44998</v>
      </c>
      <c r="Q10" s="287" t="s">
        <v>579</v>
      </c>
      <c r="R10" s="261" t="s">
        <v>577</v>
      </c>
      <c r="S10" s="261" t="s">
        <v>580</v>
      </c>
      <c r="T10" s="261">
        <v>22</v>
      </c>
      <c r="U10" s="288">
        <v>0</v>
      </c>
      <c r="V10" s="289">
        <v>0</v>
      </c>
      <c r="W10" s="261" t="str">
        <f t="shared" si="2"/>
        <v>PERF</v>
      </c>
      <c r="X10" s="261" t="s">
        <v>581</v>
      </c>
      <c r="Y10" s="261" t="s">
        <v>581</v>
      </c>
      <c r="Z10" s="261" t="s">
        <v>573</v>
      </c>
      <c r="AA10" s="264" t="s">
        <v>380</v>
      </c>
      <c r="AB10" s="286">
        <f t="shared" si="3"/>
        <v>2339</v>
      </c>
      <c r="AC10" s="286">
        <v>8000</v>
      </c>
      <c r="AD10" s="286">
        <f t="shared" si="4"/>
        <v>8000</v>
      </c>
      <c r="AE10" s="261" t="s">
        <v>593</v>
      </c>
      <c r="AF10" s="261" t="s">
        <v>583</v>
      </c>
      <c r="AG10" s="290">
        <v>3197937</v>
      </c>
      <c r="AH10" s="261" t="s">
        <v>583</v>
      </c>
      <c r="AI10" s="291">
        <v>43613</v>
      </c>
      <c r="AJ10" s="261" t="s">
        <v>584</v>
      </c>
      <c r="AK10" s="292">
        <v>45548</v>
      </c>
      <c r="AL10" s="292" t="s">
        <v>585</v>
      </c>
      <c r="AM10" s="292" t="s">
        <v>442</v>
      </c>
      <c r="AN10" s="261" t="s">
        <v>442</v>
      </c>
      <c r="AO10" s="261" t="s">
        <v>442</v>
      </c>
      <c r="AP10" s="261" t="s">
        <v>442</v>
      </c>
      <c r="AQ10" s="261" t="s">
        <v>442</v>
      </c>
      <c r="AR10" s="290">
        <v>151</v>
      </c>
      <c r="AS10" s="287">
        <f t="shared" si="5"/>
        <v>50399</v>
      </c>
      <c r="AT10" s="261">
        <v>180</v>
      </c>
      <c r="AU10" s="261" t="s">
        <v>442</v>
      </c>
      <c r="AV10" s="290">
        <v>1336406</v>
      </c>
      <c r="AW10" s="290">
        <v>1276450.92</v>
      </c>
      <c r="AX10" s="261" t="s">
        <v>442</v>
      </c>
      <c r="AY10" s="261" t="s">
        <v>442</v>
      </c>
      <c r="AZ10" s="290">
        <v>1336406</v>
      </c>
      <c r="BA10" s="261">
        <v>100</v>
      </c>
      <c r="BB10" s="261" t="s">
        <v>442</v>
      </c>
      <c r="BC10" s="261" t="s">
        <v>586</v>
      </c>
      <c r="BD10" s="261" t="s">
        <v>586</v>
      </c>
      <c r="BE10" s="289">
        <v>18005</v>
      </c>
      <c r="BF10" s="261" t="s">
        <v>442</v>
      </c>
      <c r="BG10" s="261" t="s">
        <v>442</v>
      </c>
      <c r="BH10" s="261" t="s">
        <v>587</v>
      </c>
      <c r="BI10" s="293">
        <v>0.1421</v>
      </c>
      <c r="BJ10" s="261" t="s">
        <v>591</v>
      </c>
      <c r="BK10" s="261" t="s">
        <v>442</v>
      </c>
      <c r="BL10" s="294">
        <f t="shared" si="6"/>
        <v>6.8000000000000005E-2</v>
      </c>
      <c r="BM10" s="261" t="s">
        <v>442</v>
      </c>
      <c r="BN10" s="261" t="s">
        <v>442</v>
      </c>
      <c r="BO10" s="261" t="s">
        <v>442</v>
      </c>
      <c r="BP10" s="261" t="s">
        <v>442</v>
      </c>
      <c r="BQ10" s="261" t="s">
        <v>442</v>
      </c>
      <c r="BR10" s="261" t="s">
        <v>442</v>
      </c>
      <c r="BS10" s="261" t="s">
        <v>442</v>
      </c>
      <c r="BT10" s="261" t="s">
        <v>442</v>
      </c>
      <c r="BU10" s="261" t="s">
        <v>442</v>
      </c>
      <c r="BV10" s="261" t="s">
        <v>442</v>
      </c>
      <c r="BW10" s="261" t="s">
        <v>442</v>
      </c>
      <c r="BX10" s="261" t="s">
        <v>442</v>
      </c>
      <c r="BY10" s="261" t="s">
        <v>442</v>
      </c>
      <c r="BZ10" s="261" t="s">
        <v>442</v>
      </c>
      <c r="CA10" s="261" t="s">
        <v>442</v>
      </c>
      <c r="CB10" s="261" t="s">
        <v>442</v>
      </c>
      <c r="CC10" s="290">
        <v>0</v>
      </c>
      <c r="CD10" s="261" t="s">
        <v>442</v>
      </c>
      <c r="CE10" s="261" t="s">
        <v>442</v>
      </c>
      <c r="CF10" s="261" t="s">
        <v>442</v>
      </c>
      <c r="CG10" s="261" t="s">
        <v>442</v>
      </c>
      <c r="CH10" s="261" t="s">
        <v>442</v>
      </c>
      <c r="CI10" s="261" t="s">
        <v>442</v>
      </c>
      <c r="CJ10" s="261" t="s">
        <v>442</v>
      </c>
      <c r="CK10" s="261" t="s">
        <v>442</v>
      </c>
      <c r="CL10" s="261" t="s">
        <v>442</v>
      </c>
      <c r="CM10" s="261" t="s">
        <v>442</v>
      </c>
      <c r="CN10" s="261" t="s">
        <v>442</v>
      </c>
      <c r="CO10" s="261" t="s">
        <v>442</v>
      </c>
      <c r="CP10" s="261" t="s">
        <v>442</v>
      </c>
      <c r="CQ10" s="261" t="s">
        <v>442</v>
      </c>
      <c r="CR10" s="261" t="s">
        <v>588</v>
      </c>
      <c r="CS10" s="261" t="s">
        <v>433</v>
      </c>
      <c r="CT10" s="261" t="s">
        <v>442</v>
      </c>
      <c r="CU10" s="261" t="s">
        <v>589</v>
      </c>
      <c r="CV10" s="261" t="s">
        <v>442</v>
      </c>
      <c r="CW10" s="261" t="s">
        <v>442</v>
      </c>
      <c r="CX10" s="293">
        <f t="shared" si="7"/>
        <v>0.32402889964023351</v>
      </c>
      <c r="CY10" s="289">
        <v>4124342</v>
      </c>
      <c r="CZ10" s="287">
        <v>45687</v>
      </c>
      <c r="DA10" s="293">
        <v>0.50039788639707128</v>
      </c>
      <c r="DB10" s="261" t="s">
        <v>442</v>
      </c>
      <c r="DC10" s="261" t="s">
        <v>442</v>
      </c>
      <c r="DD10" s="261" t="s">
        <v>577</v>
      </c>
    </row>
    <row r="11" spans="1:108">
      <c r="A11" s="264" t="s">
        <v>380</v>
      </c>
      <c r="B11" s="284">
        <v>2451</v>
      </c>
      <c r="C11" s="284">
        <f t="shared" si="0"/>
        <v>2451</v>
      </c>
      <c r="D11" s="285">
        <v>10883</v>
      </c>
      <c r="E11" s="286">
        <f t="shared" si="1"/>
        <v>10883</v>
      </c>
      <c r="F11" s="287">
        <v>45869</v>
      </c>
      <c r="G11" s="285" t="s">
        <v>159</v>
      </c>
      <c r="H11" s="285" t="s">
        <v>573</v>
      </c>
      <c r="I11" s="261">
        <v>2021</v>
      </c>
      <c r="J11" s="261" t="s">
        <v>574</v>
      </c>
      <c r="K11" s="261" t="s">
        <v>575</v>
      </c>
      <c r="L11" s="288">
        <v>818037</v>
      </c>
      <c r="M11" s="261" t="s">
        <v>576</v>
      </c>
      <c r="N11" s="261" t="s">
        <v>577</v>
      </c>
      <c r="O11" s="261" t="s">
        <v>578</v>
      </c>
      <c r="P11" s="287">
        <v>45352</v>
      </c>
      <c r="Q11" s="287" t="s">
        <v>590</v>
      </c>
      <c r="R11" s="261" t="s">
        <v>577</v>
      </c>
      <c r="S11" s="261" t="s">
        <v>580</v>
      </c>
      <c r="T11" s="261">
        <v>9</v>
      </c>
      <c r="U11" s="288">
        <v>0</v>
      </c>
      <c r="V11" s="289">
        <v>0</v>
      </c>
      <c r="W11" s="261" t="str">
        <f t="shared" si="2"/>
        <v>PERF</v>
      </c>
      <c r="X11" s="261" t="s">
        <v>581</v>
      </c>
      <c r="Y11" s="261" t="s">
        <v>581</v>
      </c>
      <c r="Z11" s="261" t="s">
        <v>573</v>
      </c>
      <c r="AA11" s="264" t="s">
        <v>380</v>
      </c>
      <c r="AB11" s="286">
        <f t="shared" si="3"/>
        <v>2451</v>
      </c>
      <c r="AC11" s="286">
        <v>8389</v>
      </c>
      <c r="AD11" s="286">
        <f t="shared" si="4"/>
        <v>8389</v>
      </c>
      <c r="AE11" s="261" t="s">
        <v>582</v>
      </c>
      <c r="AF11" s="261" t="s">
        <v>583</v>
      </c>
      <c r="AG11" s="290">
        <v>2800000</v>
      </c>
      <c r="AH11" s="261" t="s">
        <v>583</v>
      </c>
      <c r="AI11" s="291">
        <v>45139</v>
      </c>
      <c r="AJ11" s="261" t="s">
        <v>584</v>
      </c>
      <c r="AK11" s="292">
        <v>45548</v>
      </c>
      <c r="AL11" s="292" t="s">
        <v>585</v>
      </c>
      <c r="AM11" s="292" t="s">
        <v>442</v>
      </c>
      <c r="AN11" s="261" t="s">
        <v>442</v>
      </c>
      <c r="AO11" s="261" t="s">
        <v>442</v>
      </c>
      <c r="AP11" s="261" t="s">
        <v>442</v>
      </c>
      <c r="AQ11" s="261" t="s">
        <v>442</v>
      </c>
      <c r="AR11" s="290">
        <v>170</v>
      </c>
      <c r="AS11" s="287">
        <f t="shared" si="5"/>
        <v>50969</v>
      </c>
      <c r="AT11" s="261">
        <v>180</v>
      </c>
      <c r="AU11" s="261" t="s">
        <v>442</v>
      </c>
      <c r="AV11" s="290">
        <v>2068134</v>
      </c>
      <c r="AW11" s="290">
        <v>2049616.59</v>
      </c>
      <c r="AX11" s="261" t="s">
        <v>442</v>
      </c>
      <c r="AY11" s="261" t="s">
        <v>442</v>
      </c>
      <c r="AZ11" s="290">
        <v>2068134</v>
      </c>
      <c r="BA11" s="261">
        <v>100</v>
      </c>
      <c r="BB11" s="261" t="s">
        <v>442</v>
      </c>
      <c r="BC11" s="261" t="s">
        <v>586</v>
      </c>
      <c r="BD11" s="261" t="s">
        <v>586</v>
      </c>
      <c r="BE11" s="289">
        <v>33990</v>
      </c>
      <c r="BF11" s="261" t="s">
        <v>442</v>
      </c>
      <c r="BG11" s="261" t="s">
        <v>442</v>
      </c>
      <c r="BH11" s="261" t="s">
        <v>587</v>
      </c>
      <c r="BI11" s="293">
        <v>0.1421</v>
      </c>
      <c r="BJ11" s="261" t="s">
        <v>591</v>
      </c>
      <c r="BK11" s="261" t="s">
        <v>442</v>
      </c>
      <c r="BL11" s="294">
        <f t="shared" si="6"/>
        <v>6.8000000000000005E-2</v>
      </c>
      <c r="BM11" s="261" t="s">
        <v>442</v>
      </c>
      <c r="BN11" s="261" t="s">
        <v>442</v>
      </c>
      <c r="BO11" s="261" t="s">
        <v>442</v>
      </c>
      <c r="BP11" s="261" t="s">
        <v>442</v>
      </c>
      <c r="BQ11" s="261" t="s">
        <v>442</v>
      </c>
      <c r="BR11" s="261" t="s">
        <v>442</v>
      </c>
      <c r="BS11" s="261" t="s">
        <v>442</v>
      </c>
      <c r="BT11" s="261" t="s">
        <v>442</v>
      </c>
      <c r="BU11" s="261" t="s">
        <v>442</v>
      </c>
      <c r="BV11" s="261" t="s">
        <v>442</v>
      </c>
      <c r="BW11" s="261" t="s">
        <v>442</v>
      </c>
      <c r="BX11" s="261" t="s">
        <v>442</v>
      </c>
      <c r="BY11" s="261" t="s">
        <v>442</v>
      </c>
      <c r="BZ11" s="261" t="s">
        <v>442</v>
      </c>
      <c r="CA11" s="261" t="s">
        <v>442</v>
      </c>
      <c r="CB11" s="261" t="s">
        <v>442</v>
      </c>
      <c r="CC11" s="290">
        <v>0</v>
      </c>
      <c r="CD11" s="261" t="s">
        <v>442</v>
      </c>
      <c r="CE11" s="261" t="s">
        <v>442</v>
      </c>
      <c r="CF11" s="261" t="s">
        <v>442</v>
      </c>
      <c r="CG11" s="261" t="s">
        <v>442</v>
      </c>
      <c r="CH11" s="261" t="s">
        <v>442</v>
      </c>
      <c r="CI11" s="261" t="s">
        <v>442</v>
      </c>
      <c r="CJ11" s="261" t="s">
        <v>442</v>
      </c>
      <c r="CK11" s="261" t="s">
        <v>442</v>
      </c>
      <c r="CL11" s="261" t="s">
        <v>442</v>
      </c>
      <c r="CM11" s="261" t="s">
        <v>442</v>
      </c>
      <c r="CN11" s="261" t="s">
        <v>442</v>
      </c>
      <c r="CO11" s="261" t="s">
        <v>442</v>
      </c>
      <c r="CP11" s="261" t="s">
        <v>442</v>
      </c>
      <c r="CQ11" s="261" t="s">
        <v>442</v>
      </c>
      <c r="CR11" s="261" t="s">
        <v>588</v>
      </c>
      <c r="CS11" s="261" t="s">
        <v>433</v>
      </c>
      <c r="CT11" s="261" t="s">
        <v>442</v>
      </c>
      <c r="CU11" s="261" t="s">
        <v>589</v>
      </c>
      <c r="CV11" s="261" t="s">
        <v>442</v>
      </c>
      <c r="CW11" s="261" t="s">
        <v>442</v>
      </c>
      <c r="CX11" s="293">
        <f t="shared" si="7"/>
        <v>0.7386192857142857</v>
      </c>
      <c r="CY11" s="289">
        <v>2800000</v>
      </c>
      <c r="CZ11" s="287">
        <v>45552</v>
      </c>
      <c r="DA11" s="293">
        <v>0.54176214285714286</v>
      </c>
      <c r="DB11" s="261" t="s">
        <v>442</v>
      </c>
      <c r="DC11" s="261" t="s">
        <v>442</v>
      </c>
      <c r="DD11" s="261" t="s">
        <v>577</v>
      </c>
    </row>
    <row r="12" spans="1:108">
      <c r="A12" s="264" t="s">
        <v>380</v>
      </c>
      <c r="B12" s="284">
        <v>2416</v>
      </c>
      <c r="C12" s="284">
        <f t="shared" si="0"/>
        <v>2416</v>
      </c>
      <c r="D12" s="285">
        <v>10381</v>
      </c>
      <c r="E12" s="286">
        <f t="shared" si="1"/>
        <v>10381</v>
      </c>
      <c r="F12" s="287">
        <v>45869</v>
      </c>
      <c r="G12" s="285" t="s">
        <v>159</v>
      </c>
      <c r="H12" s="285" t="s">
        <v>573</v>
      </c>
      <c r="I12" s="261">
        <v>2021</v>
      </c>
      <c r="J12" s="261" t="s">
        <v>574</v>
      </c>
      <c r="K12" s="261" t="s">
        <v>575</v>
      </c>
      <c r="L12" s="288">
        <v>477264</v>
      </c>
      <c r="M12" s="261" t="s">
        <v>576</v>
      </c>
      <c r="N12" s="261" t="s">
        <v>577</v>
      </c>
      <c r="O12" s="261" t="s">
        <v>578</v>
      </c>
      <c r="P12" s="287">
        <v>45226</v>
      </c>
      <c r="Q12" s="287" t="s">
        <v>590</v>
      </c>
      <c r="R12" s="261" t="s">
        <v>577</v>
      </c>
      <c r="S12" s="261" t="s">
        <v>580</v>
      </c>
      <c r="T12" s="261">
        <v>11</v>
      </c>
      <c r="U12" s="288">
        <v>0</v>
      </c>
      <c r="V12" s="289">
        <v>0</v>
      </c>
      <c r="W12" s="261" t="str">
        <f t="shared" si="2"/>
        <v>PERF</v>
      </c>
      <c r="X12" s="261" t="s">
        <v>581</v>
      </c>
      <c r="Y12" s="261" t="s">
        <v>581</v>
      </c>
      <c r="Z12" s="261" t="s">
        <v>573</v>
      </c>
      <c r="AA12" s="264" t="s">
        <v>380</v>
      </c>
      <c r="AB12" s="286">
        <f t="shared" si="3"/>
        <v>2416</v>
      </c>
      <c r="AC12" s="286">
        <v>8419</v>
      </c>
      <c r="AD12" s="286">
        <f t="shared" si="4"/>
        <v>8419</v>
      </c>
      <c r="AE12" s="261" t="s">
        <v>582</v>
      </c>
      <c r="AF12" s="261" t="s">
        <v>583</v>
      </c>
      <c r="AG12" s="290">
        <v>1960125</v>
      </c>
      <c r="AH12" s="261" t="s">
        <v>583</v>
      </c>
      <c r="AI12" s="291">
        <v>45138</v>
      </c>
      <c r="AJ12" s="261" t="s">
        <v>584</v>
      </c>
      <c r="AK12" s="292">
        <v>45548</v>
      </c>
      <c r="AL12" s="292" t="s">
        <v>585</v>
      </c>
      <c r="AM12" s="292" t="s">
        <v>442</v>
      </c>
      <c r="AN12" s="261" t="s">
        <v>442</v>
      </c>
      <c r="AO12" s="261" t="s">
        <v>442</v>
      </c>
      <c r="AP12" s="261" t="s">
        <v>442</v>
      </c>
      <c r="AQ12" s="261" t="s">
        <v>442</v>
      </c>
      <c r="AR12" s="290">
        <v>158</v>
      </c>
      <c r="AS12" s="287">
        <f t="shared" si="5"/>
        <v>50609</v>
      </c>
      <c r="AT12" s="261">
        <v>180</v>
      </c>
      <c r="AU12" s="261" t="s">
        <v>442</v>
      </c>
      <c r="AV12" s="290">
        <v>1365420</v>
      </c>
      <c r="AW12" s="290">
        <v>1326716.18</v>
      </c>
      <c r="AX12" s="261" t="s">
        <v>442</v>
      </c>
      <c r="AY12" s="261" t="s">
        <v>442</v>
      </c>
      <c r="AZ12" s="290">
        <v>1365420</v>
      </c>
      <c r="BA12" s="261">
        <v>100</v>
      </c>
      <c r="BB12" s="261" t="s">
        <v>442</v>
      </c>
      <c r="BC12" s="261" t="s">
        <v>586</v>
      </c>
      <c r="BD12" s="261" t="s">
        <v>586</v>
      </c>
      <c r="BE12" s="289">
        <v>18383</v>
      </c>
      <c r="BF12" s="261" t="s">
        <v>442</v>
      </c>
      <c r="BG12" s="261" t="s">
        <v>442</v>
      </c>
      <c r="BH12" s="261" t="s">
        <v>587</v>
      </c>
      <c r="BI12" s="293">
        <v>0.1421</v>
      </c>
      <c r="BJ12" s="261" t="s">
        <v>591</v>
      </c>
      <c r="BK12" s="261" t="s">
        <v>442</v>
      </c>
      <c r="BL12" s="294">
        <f t="shared" si="6"/>
        <v>6.8000000000000005E-2</v>
      </c>
      <c r="BM12" s="261" t="s">
        <v>442</v>
      </c>
      <c r="BN12" s="261" t="s">
        <v>442</v>
      </c>
      <c r="BO12" s="261" t="s">
        <v>442</v>
      </c>
      <c r="BP12" s="261" t="s">
        <v>442</v>
      </c>
      <c r="BQ12" s="261" t="s">
        <v>442</v>
      </c>
      <c r="BR12" s="261" t="s">
        <v>442</v>
      </c>
      <c r="BS12" s="261" t="s">
        <v>442</v>
      </c>
      <c r="BT12" s="261" t="s">
        <v>442</v>
      </c>
      <c r="BU12" s="261" t="s">
        <v>442</v>
      </c>
      <c r="BV12" s="261" t="s">
        <v>442</v>
      </c>
      <c r="BW12" s="261" t="s">
        <v>442</v>
      </c>
      <c r="BX12" s="261" t="s">
        <v>442</v>
      </c>
      <c r="BY12" s="261" t="s">
        <v>442</v>
      </c>
      <c r="BZ12" s="261" t="s">
        <v>442</v>
      </c>
      <c r="CA12" s="261" t="s">
        <v>442</v>
      </c>
      <c r="CB12" s="261" t="s">
        <v>442</v>
      </c>
      <c r="CC12" s="290">
        <v>0</v>
      </c>
      <c r="CD12" s="261" t="s">
        <v>442</v>
      </c>
      <c r="CE12" s="261" t="s">
        <v>442</v>
      </c>
      <c r="CF12" s="261" t="s">
        <v>442</v>
      </c>
      <c r="CG12" s="261" t="s">
        <v>442</v>
      </c>
      <c r="CH12" s="261" t="s">
        <v>442</v>
      </c>
      <c r="CI12" s="261" t="s">
        <v>442</v>
      </c>
      <c r="CJ12" s="261" t="s">
        <v>442</v>
      </c>
      <c r="CK12" s="261" t="s">
        <v>442</v>
      </c>
      <c r="CL12" s="261" t="s">
        <v>442</v>
      </c>
      <c r="CM12" s="261" t="s">
        <v>442</v>
      </c>
      <c r="CN12" s="261" t="s">
        <v>442</v>
      </c>
      <c r="CO12" s="261" t="s">
        <v>442</v>
      </c>
      <c r="CP12" s="261" t="s">
        <v>442</v>
      </c>
      <c r="CQ12" s="261" t="s">
        <v>442</v>
      </c>
      <c r="CR12" s="261" t="s">
        <v>588</v>
      </c>
      <c r="CS12" s="261" t="s">
        <v>433</v>
      </c>
      <c r="CT12" s="261" t="s">
        <v>442</v>
      </c>
      <c r="CU12" s="261" t="s">
        <v>589</v>
      </c>
      <c r="CV12" s="261" t="s">
        <v>442</v>
      </c>
      <c r="CW12" s="261" t="s">
        <v>442</v>
      </c>
      <c r="CX12" s="293">
        <f t="shared" si="7"/>
        <v>0.69659843122249854</v>
      </c>
      <c r="CY12" s="289">
        <v>1960125</v>
      </c>
      <c r="CZ12" s="287">
        <v>45149</v>
      </c>
      <c r="DA12" s="293">
        <v>0.69659843122249854</v>
      </c>
      <c r="DB12" s="261" t="s">
        <v>442</v>
      </c>
      <c r="DC12" s="261" t="s">
        <v>442</v>
      </c>
      <c r="DD12" s="261" t="s">
        <v>577</v>
      </c>
    </row>
    <row r="13" spans="1:108">
      <c r="A13" s="264" t="s">
        <v>380</v>
      </c>
      <c r="B13" s="284">
        <v>2253</v>
      </c>
      <c r="C13" s="284">
        <f t="shared" si="0"/>
        <v>2253</v>
      </c>
      <c r="D13" s="285">
        <v>10730</v>
      </c>
      <c r="E13" s="286">
        <f t="shared" si="1"/>
        <v>10730</v>
      </c>
      <c r="F13" s="287">
        <v>45869</v>
      </c>
      <c r="G13" s="285" t="s">
        <v>159</v>
      </c>
      <c r="H13" s="285" t="s">
        <v>573</v>
      </c>
      <c r="I13" s="261">
        <v>2021</v>
      </c>
      <c r="J13" s="261" t="s">
        <v>574</v>
      </c>
      <c r="K13" s="261" t="s">
        <v>575</v>
      </c>
      <c r="L13" s="288">
        <v>3719912</v>
      </c>
      <c r="M13" s="261" t="s">
        <v>576</v>
      </c>
      <c r="N13" s="261" t="s">
        <v>577</v>
      </c>
      <c r="O13" s="261" t="s">
        <v>578</v>
      </c>
      <c r="P13" s="287">
        <v>44757</v>
      </c>
      <c r="Q13" s="287" t="s">
        <v>579</v>
      </c>
      <c r="R13" s="261" t="s">
        <v>577</v>
      </c>
      <c r="S13" s="261" t="s">
        <v>580</v>
      </c>
      <c r="T13" s="261">
        <v>16</v>
      </c>
      <c r="U13" s="288">
        <v>0</v>
      </c>
      <c r="V13" s="289">
        <v>0</v>
      </c>
      <c r="W13" s="261" t="str">
        <f t="shared" si="2"/>
        <v>PERF</v>
      </c>
      <c r="X13" s="261" t="s">
        <v>581</v>
      </c>
      <c r="Y13" s="261" t="s">
        <v>581</v>
      </c>
      <c r="Z13" s="261" t="s">
        <v>573</v>
      </c>
      <c r="AA13" s="264" t="s">
        <v>380</v>
      </c>
      <c r="AB13" s="286">
        <f t="shared" si="3"/>
        <v>2253</v>
      </c>
      <c r="AC13" s="286">
        <v>8220</v>
      </c>
      <c r="AD13" s="286">
        <f t="shared" si="4"/>
        <v>8220</v>
      </c>
      <c r="AE13" s="261" t="s">
        <v>593</v>
      </c>
      <c r="AF13" s="261" t="s">
        <v>583</v>
      </c>
      <c r="AG13" s="290">
        <v>20438359</v>
      </c>
      <c r="AH13" s="261" t="s">
        <v>583</v>
      </c>
      <c r="AI13" s="291">
        <v>44502</v>
      </c>
      <c r="AJ13" s="261" t="s">
        <v>584</v>
      </c>
      <c r="AK13" s="292">
        <v>45548</v>
      </c>
      <c r="AL13" s="292" t="s">
        <v>585</v>
      </c>
      <c r="AM13" s="292" t="s">
        <v>442</v>
      </c>
      <c r="AN13" s="261" t="s">
        <v>442</v>
      </c>
      <c r="AO13" s="261" t="s">
        <v>442</v>
      </c>
      <c r="AP13" s="261" t="s">
        <v>442</v>
      </c>
      <c r="AQ13" s="261" t="s">
        <v>442</v>
      </c>
      <c r="AR13" s="290">
        <v>143</v>
      </c>
      <c r="AS13" s="287">
        <f t="shared" si="5"/>
        <v>50159</v>
      </c>
      <c r="AT13" s="261">
        <v>180</v>
      </c>
      <c r="AU13" s="261" t="s">
        <v>442</v>
      </c>
      <c r="AV13" s="290">
        <v>13905442</v>
      </c>
      <c r="AW13" s="290">
        <v>13280677.720000001</v>
      </c>
      <c r="AX13" s="261" t="s">
        <v>442</v>
      </c>
      <c r="AY13" s="261" t="s">
        <v>442</v>
      </c>
      <c r="AZ13" s="290">
        <v>13905442</v>
      </c>
      <c r="BA13" s="261">
        <v>100</v>
      </c>
      <c r="BB13" s="261" t="s">
        <v>442</v>
      </c>
      <c r="BC13" s="261" t="s">
        <v>586</v>
      </c>
      <c r="BD13" s="261" t="s">
        <v>586</v>
      </c>
      <c r="BE13" s="289">
        <v>185214</v>
      </c>
      <c r="BF13" s="261" t="s">
        <v>442</v>
      </c>
      <c r="BG13" s="261" t="s">
        <v>442</v>
      </c>
      <c r="BH13" s="261" t="s">
        <v>587</v>
      </c>
      <c r="BI13" s="293">
        <v>0.13489999999999999</v>
      </c>
      <c r="BJ13" s="261" t="s">
        <v>591</v>
      </c>
      <c r="BK13" s="261" t="s">
        <v>442</v>
      </c>
      <c r="BL13" s="294">
        <f t="shared" si="6"/>
        <v>6.0799999999999993E-2</v>
      </c>
      <c r="BM13" s="261" t="s">
        <v>442</v>
      </c>
      <c r="BN13" s="261" t="s">
        <v>442</v>
      </c>
      <c r="BO13" s="261" t="s">
        <v>442</v>
      </c>
      <c r="BP13" s="261" t="s">
        <v>442</v>
      </c>
      <c r="BQ13" s="261" t="s">
        <v>442</v>
      </c>
      <c r="BR13" s="261" t="s">
        <v>442</v>
      </c>
      <c r="BS13" s="261" t="s">
        <v>442</v>
      </c>
      <c r="BT13" s="261" t="s">
        <v>442</v>
      </c>
      <c r="BU13" s="261" t="s">
        <v>442</v>
      </c>
      <c r="BV13" s="261" t="s">
        <v>442</v>
      </c>
      <c r="BW13" s="261" t="s">
        <v>442</v>
      </c>
      <c r="BX13" s="261" t="s">
        <v>442</v>
      </c>
      <c r="BY13" s="261" t="s">
        <v>442</v>
      </c>
      <c r="BZ13" s="261" t="s">
        <v>442</v>
      </c>
      <c r="CA13" s="261" t="s">
        <v>442</v>
      </c>
      <c r="CB13" s="261" t="s">
        <v>442</v>
      </c>
      <c r="CC13" s="290">
        <v>0</v>
      </c>
      <c r="CD13" s="261" t="s">
        <v>442</v>
      </c>
      <c r="CE13" s="261" t="s">
        <v>442</v>
      </c>
      <c r="CF13" s="261" t="s">
        <v>442</v>
      </c>
      <c r="CG13" s="261" t="s">
        <v>442</v>
      </c>
      <c r="CH13" s="261" t="s">
        <v>442</v>
      </c>
      <c r="CI13" s="261" t="s">
        <v>442</v>
      </c>
      <c r="CJ13" s="261" t="s">
        <v>442</v>
      </c>
      <c r="CK13" s="261" t="s">
        <v>442</v>
      </c>
      <c r="CL13" s="261" t="s">
        <v>442</v>
      </c>
      <c r="CM13" s="261" t="s">
        <v>442</v>
      </c>
      <c r="CN13" s="261" t="s">
        <v>442</v>
      </c>
      <c r="CO13" s="261" t="s">
        <v>442</v>
      </c>
      <c r="CP13" s="261" t="s">
        <v>442</v>
      </c>
      <c r="CQ13" s="261" t="s">
        <v>442</v>
      </c>
      <c r="CR13" s="261" t="s">
        <v>588</v>
      </c>
      <c r="CS13" s="261" t="s">
        <v>433</v>
      </c>
      <c r="CT13" s="261" t="s">
        <v>442</v>
      </c>
      <c r="CU13" s="261" t="s">
        <v>589</v>
      </c>
      <c r="CV13" s="261" t="s">
        <v>442</v>
      </c>
      <c r="CW13" s="261" t="s">
        <v>442</v>
      </c>
      <c r="CX13" s="293">
        <f t="shared" si="7"/>
        <v>0.68083969420424317</v>
      </c>
      <c r="CY13" s="289">
        <v>20423959</v>
      </c>
      <c r="CZ13" s="287">
        <v>45128</v>
      </c>
      <c r="DA13" s="293">
        <v>0.65459101244768458</v>
      </c>
      <c r="DB13" s="261" t="s">
        <v>442</v>
      </c>
      <c r="DC13" s="261" t="s">
        <v>442</v>
      </c>
      <c r="DD13" s="261" t="s">
        <v>577</v>
      </c>
    </row>
    <row r="14" spans="1:108">
      <c r="A14" s="264" t="s">
        <v>380</v>
      </c>
      <c r="B14" s="284">
        <v>2470</v>
      </c>
      <c r="C14" s="284">
        <f t="shared" si="0"/>
        <v>2470</v>
      </c>
      <c r="D14" s="285">
        <v>11337</v>
      </c>
      <c r="E14" s="286">
        <f t="shared" si="1"/>
        <v>11337</v>
      </c>
      <c r="F14" s="287">
        <v>45869</v>
      </c>
      <c r="G14" s="285" t="s">
        <v>159</v>
      </c>
      <c r="H14" s="285" t="s">
        <v>573</v>
      </c>
      <c r="I14" s="261">
        <v>2021</v>
      </c>
      <c r="J14" s="261" t="s">
        <v>574</v>
      </c>
      <c r="K14" s="261" t="s">
        <v>575</v>
      </c>
      <c r="L14" s="288">
        <v>294063</v>
      </c>
      <c r="M14" s="261" t="s">
        <v>576</v>
      </c>
      <c r="N14" s="261" t="s">
        <v>577</v>
      </c>
      <c r="O14" s="261" t="s">
        <v>578</v>
      </c>
      <c r="P14" s="287">
        <v>45598</v>
      </c>
      <c r="Q14" s="287" t="s">
        <v>590</v>
      </c>
      <c r="R14" s="261" t="s">
        <v>577</v>
      </c>
      <c r="S14" s="261" t="s">
        <v>580</v>
      </c>
      <c r="T14" s="261">
        <v>5</v>
      </c>
      <c r="U14" s="288">
        <v>0</v>
      </c>
      <c r="V14" s="289">
        <v>0</v>
      </c>
      <c r="W14" s="261" t="str">
        <f t="shared" si="2"/>
        <v>PERF</v>
      </c>
      <c r="X14" s="261" t="s">
        <v>581</v>
      </c>
      <c r="Y14" s="261" t="s">
        <v>581</v>
      </c>
      <c r="Z14" s="261" t="s">
        <v>573</v>
      </c>
      <c r="AA14" s="264" t="s">
        <v>380</v>
      </c>
      <c r="AB14" s="286">
        <f t="shared" si="3"/>
        <v>2470</v>
      </c>
      <c r="AC14" s="286">
        <v>8480</v>
      </c>
      <c r="AD14" s="286">
        <f t="shared" si="4"/>
        <v>8480</v>
      </c>
      <c r="AE14" s="261" t="s">
        <v>582</v>
      </c>
      <c r="AF14" s="261" t="s">
        <v>583</v>
      </c>
      <c r="AG14" s="290">
        <v>19900000</v>
      </c>
      <c r="AH14" s="261" t="s">
        <v>583</v>
      </c>
      <c r="AI14" s="291">
        <v>45251</v>
      </c>
      <c r="AJ14" s="261" t="s">
        <v>584</v>
      </c>
      <c r="AK14" s="292">
        <v>45548</v>
      </c>
      <c r="AL14" s="292" t="s">
        <v>585</v>
      </c>
      <c r="AM14" s="292" t="s">
        <v>442</v>
      </c>
      <c r="AN14" s="261" t="s">
        <v>442</v>
      </c>
      <c r="AO14" s="261" t="s">
        <v>442</v>
      </c>
      <c r="AP14" s="261" t="s">
        <v>442</v>
      </c>
      <c r="AQ14" s="261" t="s">
        <v>442</v>
      </c>
      <c r="AR14" s="290">
        <v>164</v>
      </c>
      <c r="AS14" s="287">
        <f t="shared" si="5"/>
        <v>50789</v>
      </c>
      <c r="AT14" s="261">
        <v>180</v>
      </c>
      <c r="AU14" s="261" t="s">
        <v>442</v>
      </c>
      <c r="AV14" s="290">
        <v>13664884</v>
      </c>
      <c r="AW14" s="290">
        <v>13822598.949999999</v>
      </c>
      <c r="AX14" s="261" t="s">
        <v>442</v>
      </c>
      <c r="AY14" s="261" t="s">
        <v>442</v>
      </c>
      <c r="AZ14" s="290">
        <v>13664884</v>
      </c>
      <c r="BA14" s="261">
        <v>100</v>
      </c>
      <c r="BB14" s="261" t="s">
        <v>442</v>
      </c>
      <c r="BC14" s="261" t="s">
        <v>586</v>
      </c>
      <c r="BD14" s="261" t="s">
        <v>586</v>
      </c>
      <c r="BE14" s="289">
        <v>154503</v>
      </c>
      <c r="BF14" s="261" t="s">
        <v>442</v>
      </c>
      <c r="BG14" s="261" t="s">
        <v>442</v>
      </c>
      <c r="BH14" s="261" t="s">
        <v>587</v>
      </c>
      <c r="BI14" s="293">
        <v>0.1371</v>
      </c>
      <c r="BJ14" s="261" t="s">
        <v>591</v>
      </c>
      <c r="BK14" s="261" t="s">
        <v>442</v>
      </c>
      <c r="BL14" s="294">
        <f t="shared" si="6"/>
        <v>6.3E-2</v>
      </c>
      <c r="BM14" s="261" t="s">
        <v>442</v>
      </c>
      <c r="BN14" s="261" t="s">
        <v>442</v>
      </c>
      <c r="BO14" s="261" t="s">
        <v>442</v>
      </c>
      <c r="BP14" s="261" t="s">
        <v>442</v>
      </c>
      <c r="BQ14" s="261" t="s">
        <v>442</v>
      </c>
      <c r="BR14" s="261" t="s">
        <v>442</v>
      </c>
      <c r="BS14" s="261" t="s">
        <v>442</v>
      </c>
      <c r="BT14" s="261" t="s">
        <v>442</v>
      </c>
      <c r="BU14" s="261" t="s">
        <v>442</v>
      </c>
      <c r="BV14" s="261" t="s">
        <v>442</v>
      </c>
      <c r="BW14" s="261" t="s">
        <v>442</v>
      </c>
      <c r="BX14" s="261" t="s">
        <v>442</v>
      </c>
      <c r="BY14" s="261" t="s">
        <v>442</v>
      </c>
      <c r="BZ14" s="261" t="s">
        <v>442</v>
      </c>
      <c r="CA14" s="261" t="s">
        <v>442</v>
      </c>
      <c r="CB14" s="261" t="s">
        <v>442</v>
      </c>
      <c r="CC14" s="290">
        <v>0</v>
      </c>
      <c r="CD14" s="261" t="s">
        <v>442</v>
      </c>
      <c r="CE14" s="261" t="s">
        <v>442</v>
      </c>
      <c r="CF14" s="261" t="s">
        <v>442</v>
      </c>
      <c r="CG14" s="261" t="s">
        <v>442</v>
      </c>
      <c r="CH14" s="261" t="s">
        <v>442</v>
      </c>
      <c r="CI14" s="261" t="s">
        <v>442</v>
      </c>
      <c r="CJ14" s="261" t="s">
        <v>442</v>
      </c>
      <c r="CK14" s="261" t="s">
        <v>442</v>
      </c>
      <c r="CL14" s="261" t="s">
        <v>442</v>
      </c>
      <c r="CM14" s="261" t="s">
        <v>442</v>
      </c>
      <c r="CN14" s="261" t="s">
        <v>442</v>
      </c>
      <c r="CO14" s="261" t="s">
        <v>442</v>
      </c>
      <c r="CP14" s="261" t="s">
        <v>442</v>
      </c>
      <c r="CQ14" s="261" t="s">
        <v>442</v>
      </c>
      <c r="CR14" s="261" t="s">
        <v>588</v>
      </c>
      <c r="CS14" s="261" t="s">
        <v>433</v>
      </c>
      <c r="CT14" s="261" t="s">
        <v>442</v>
      </c>
      <c r="CU14" s="261" t="s">
        <v>589</v>
      </c>
      <c r="CV14" s="261" t="s">
        <v>442</v>
      </c>
      <c r="CW14" s="261" t="s">
        <v>442</v>
      </c>
      <c r="CX14" s="293">
        <f t="shared" si="7"/>
        <v>0.68667758793969846</v>
      </c>
      <c r="CY14" s="289">
        <v>19900000</v>
      </c>
      <c r="CZ14" s="287">
        <v>45251</v>
      </c>
      <c r="DA14" s="293">
        <v>0.68667758793969846</v>
      </c>
      <c r="DB14" s="261" t="s">
        <v>442</v>
      </c>
      <c r="DC14" s="261" t="s">
        <v>442</v>
      </c>
      <c r="DD14" s="261" t="s">
        <v>577</v>
      </c>
    </row>
    <row r="15" spans="1:108">
      <c r="A15" s="264" t="s">
        <v>380</v>
      </c>
      <c r="B15" s="284">
        <v>2412</v>
      </c>
      <c r="C15" s="284">
        <f t="shared" si="0"/>
        <v>2412</v>
      </c>
      <c r="D15" s="285">
        <v>11228</v>
      </c>
      <c r="E15" s="286">
        <f t="shared" si="1"/>
        <v>11228</v>
      </c>
      <c r="F15" s="287">
        <v>45869</v>
      </c>
      <c r="G15" s="285" t="s">
        <v>159</v>
      </c>
      <c r="H15" s="285" t="s">
        <v>573</v>
      </c>
      <c r="I15" s="261">
        <v>2021</v>
      </c>
      <c r="J15" s="261" t="s">
        <v>574</v>
      </c>
      <c r="K15" s="261" t="s">
        <v>575</v>
      </c>
      <c r="L15" s="288">
        <v>3000582</v>
      </c>
      <c r="M15" s="261" t="s">
        <v>576</v>
      </c>
      <c r="N15" s="261" t="s">
        <v>577</v>
      </c>
      <c r="O15" s="261" t="s">
        <v>578</v>
      </c>
      <c r="P15" s="287">
        <v>45210</v>
      </c>
      <c r="Q15" s="287" t="s">
        <v>579</v>
      </c>
      <c r="R15" s="261" t="s">
        <v>577</v>
      </c>
      <c r="S15" s="261" t="s">
        <v>580</v>
      </c>
      <c r="T15" s="261">
        <v>15</v>
      </c>
      <c r="U15" s="288">
        <v>0</v>
      </c>
      <c r="V15" s="289">
        <v>0</v>
      </c>
      <c r="W15" s="261" t="str">
        <f t="shared" si="2"/>
        <v>PERF</v>
      </c>
      <c r="X15" s="261" t="s">
        <v>581</v>
      </c>
      <c r="Y15" s="261" t="s">
        <v>581</v>
      </c>
      <c r="Z15" s="261" t="s">
        <v>573</v>
      </c>
      <c r="AA15" s="264" t="s">
        <v>380</v>
      </c>
      <c r="AB15" s="286">
        <f t="shared" si="3"/>
        <v>2412</v>
      </c>
      <c r="AC15" s="286">
        <v>7097</v>
      </c>
      <c r="AD15" s="286">
        <f t="shared" si="4"/>
        <v>7097</v>
      </c>
      <c r="AE15" s="261" t="s">
        <v>582</v>
      </c>
      <c r="AF15" s="261" t="s">
        <v>583</v>
      </c>
      <c r="AG15" s="290">
        <v>8750977</v>
      </c>
      <c r="AH15" s="261" t="s">
        <v>583</v>
      </c>
      <c r="AI15" s="291">
        <v>41570</v>
      </c>
      <c r="AJ15" s="261" t="s">
        <v>584</v>
      </c>
      <c r="AK15" s="292">
        <v>45548</v>
      </c>
      <c r="AL15" s="292" t="s">
        <v>585</v>
      </c>
      <c r="AM15" s="292" t="s">
        <v>442</v>
      </c>
      <c r="AN15" s="261" t="s">
        <v>442</v>
      </c>
      <c r="AO15" s="261" t="s">
        <v>442</v>
      </c>
      <c r="AP15" s="261" t="s">
        <v>442</v>
      </c>
      <c r="AQ15" s="261" t="s">
        <v>442</v>
      </c>
      <c r="AR15" s="290">
        <v>158</v>
      </c>
      <c r="AS15" s="287">
        <f t="shared" si="5"/>
        <v>50609</v>
      </c>
      <c r="AT15" s="261">
        <v>180</v>
      </c>
      <c r="AU15" s="261" t="s">
        <v>442</v>
      </c>
      <c r="AV15" s="290">
        <v>8967962</v>
      </c>
      <c r="AW15" s="290">
        <v>8788759.2799999993</v>
      </c>
      <c r="AX15" s="261" t="s">
        <v>442</v>
      </c>
      <c r="AY15" s="261" t="s">
        <v>442</v>
      </c>
      <c r="AZ15" s="290">
        <v>8967962</v>
      </c>
      <c r="BA15" s="261">
        <v>100</v>
      </c>
      <c r="BB15" s="261" t="s">
        <v>442</v>
      </c>
      <c r="BC15" s="261" t="s">
        <v>586</v>
      </c>
      <c r="BD15" s="261" t="s">
        <v>586</v>
      </c>
      <c r="BE15" s="289">
        <v>122033</v>
      </c>
      <c r="BF15" s="261" t="s">
        <v>442</v>
      </c>
      <c r="BG15" s="261" t="s">
        <v>442</v>
      </c>
      <c r="BH15" s="261" t="s">
        <v>587</v>
      </c>
      <c r="BI15" s="293">
        <v>0.1421</v>
      </c>
      <c r="BJ15" s="261" t="s">
        <v>591</v>
      </c>
      <c r="BK15" s="261" t="s">
        <v>442</v>
      </c>
      <c r="BL15" s="294">
        <f t="shared" si="6"/>
        <v>6.8000000000000005E-2</v>
      </c>
      <c r="BM15" s="261" t="s">
        <v>442</v>
      </c>
      <c r="BN15" s="261" t="s">
        <v>442</v>
      </c>
      <c r="BO15" s="261" t="s">
        <v>442</v>
      </c>
      <c r="BP15" s="261" t="s">
        <v>442</v>
      </c>
      <c r="BQ15" s="261" t="s">
        <v>442</v>
      </c>
      <c r="BR15" s="261" t="s">
        <v>442</v>
      </c>
      <c r="BS15" s="261" t="s">
        <v>442</v>
      </c>
      <c r="BT15" s="261" t="s">
        <v>442</v>
      </c>
      <c r="BU15" s="261" t="s">
        <v>442</v>
      </c>
      <c r="BV15" s="261" t="s">
        <v>442</v>
      </c>
      <c r="BW15" s="261" t="s">
        <v>442</v>
      </c>
      <c r="BX15" s="261" t="s">
        <v>442</v>
      </c>
      <c r="BY15" s="261" t="s">
        <v>442</v>
      </c>
      <c r="BZ15" s="261" t="s">
        <v>442</v>
      </c>
      <c r="CA15" s="261" t="s">
        <v>442</v>
      </c>
      <c r="CB15" s="261" t="s">
        <v>442</v>
      </c>
      <c r="CC15" s="290">
        <v>0</v>
      </c>
      <c r="CD15" s="261" t="s">
        <v>442</v>
      </c>
      <c r="CE15" s="261" t="s">
        <v>442</v>
      </c>
      <c r="CF15" s="261" t="s">
        <v>442</v>
      </c>
      <c r="CG15" s="261" t="s">
        <v>442</v>
      </c>
      <c r="CH15" s="261" t="s">
        <v>442</v>
      </c>
      <c r="CI15" s="261" t="s">
        <v>442</v>
      </c>
      <c r="CJ15" s="261" t="s">
        <v>442</v>
      </c>
      <c r="CK15" s="261" t="s">
        <v>442</v>
      </c>
      <c r="CL15" s="261" t="s">
        <v>442</v>
      </c>
      <c r="CM15" s="261" t="s">
        <v>442</v>
      </c>
      <c r="CN15" s="261" t="s">
        <v>442</v>
      </c>
      <c r="CO15" s="261" t="s">
        <v>442</v>
      </c>
      <c r="CP15" s="261" t="s">
        <v>442</v>
      </c>
      <c r="CQ15" s="261" t="s">
        <v>442</v>
      </c>
      <c r="CR15" s="261" t="s">
        <v>588</v>
      </c>
      <c r="CS15" s="261" t="s">
        <v>433</v>
      </c>
      <c r="CT15" s="261" t="s">
        <v>442</v>
      </c>
      <c r="CU15" s="261" t="s">
        <v>589</v>
      </c>
      <c r="CV15" s="261" t="s">
        <v>442</v>
      </c>
      <c r="CW15" s="261" t="s">
        <v>442</v>
      </c>
      <c r="CX15" s="293">
        <f t="shared" si="7"/>
        <v>0.61385661226241273</v>
      </c>
      <c r="CY15" s="289">
        <v>14609213</v>
      </c>
      <c r="CZ15" s="287">
        <v>45131</v>
      </c>
      <c r="DA15" s="293">
        <v>0.61385661226241273</v>
      </c>
      <c r="DB15" s="261" t="s">
        <v>442</v>
      </c>
      <c r="DC15" s="261" t="s">
        <v>442</v>
      </c>
      <c r="DD15" s="261" t="s">
        <v>577</v>
      </c>
    </row>
    <row r="16" spans="1:108">
      <c r="A16" s="264" t="s">
        <v>380</v>
      </c>
      <c r="B16" s="284">
        <v>2410</v>
      </c>
      <c r="C16" s="284">
        <f t="shared" si="0"/>
        <v>2410</v>
      </c>
      <c r="D16" s="285">
        <v>11231</v>
      </c>
      <c r="E16" s="286">
        <f t="shared" si="1"/>
        <v>11231</v>
      </c>
      <c r="F16" s="287">
        <v>45869</v>
      </c>
      <c r="G16" s="285" t="s">
        <v>159</v>
      </c>
      <c r="H16" s="285" t="s">
        <v>573</v>
      </c>
      <c r="I16" s="261">
        <v>2021</v>
      </c>
      <c r="J16" s="261" t="s">
        <v>574</v>
      </c>
      <c r="K16" s="261" t="s">
        <v>575</v>
      </c>
      <c r="L16" s="288">
        <v>8054294</v>
      </c>
      <c r="M16" s="261" t="s">
        <v>576</v>
      </c>
      <c r="N16" s="261" t="s">
        <v>577</v>
      </c>
      <c r="O16" s="261" t="s">
        <v>578</v>
      </c>
      <c r="P16" s="287">
        <v>45212</v>
      </c>
      <c r="Q16" s="287" t="s">
        <v>579</v>
      </c>
      <c r="R16" s="261" t="s">
        <v>577</v>
      </c>
      <c r="S16" s="261" t="s">
        <v>580</v>
      </c>
      <c r="T16" s="261">
        <v>15</v>
      </c>
      <c r="U16" s="288">
        <v>0</v>
      </c>
      <c r="V16" s="289">
        <v>0</v>
      </c>
      <c r="W16" s="261" t="str">
        <f t="shared" si="2"/>
        <v>PERF</v>
      </c>
      <c r="X16" s="261" t="s">
        <v>581</v>
      </c>
      <c r="Y16" s="261" t="s">
        <v>581</v>
      </c>
      <c r="Z16" s="261" t="s">
        <v>573</v>
      </c>
      <c r="AA16" s="264" t="s">
        <v>380</v>
      </c>
      <c r="AB16" s="286">
        <f t="shared" si="3"/>
        <v>2410</v>
      </c>
      <c r="AC16" s="286">
        <v>6833</v>
      </c>
      <c r="AD16" s="286">
        <f t="shared" si="4"/>
        <v>6833</v>
      </c>
      <c r="AE16" s="261" t="s">
        <v>593</v>
      </c>
      <c r="AF16" s="261" t="s">
        <v>583</v>
      </c>
      <c r="AG16" s="290">
        <v>13000000</v>
      </c>
      <c r="AH16" s="261" t="s">
        <v>583</v>
      </c>
      <c r="AI16" s="291">
        <v>40513</v>
      </c>
      <c r="AJ16" s="261" t="s">
        <v>584</v>
      </c>
      <c r="AK16" s="292">
        <v>45548</v>
      </c>
      <c r="AL16" s="292" t="s">
        <v>585</v>
      </c>
      <c r="AM16" s="292" t="s">
        <v>442</v>
      </c>
      <c r="AN16" s="261" t="s">
        <v>442</v>
      </c>
      <c r="AO16" s="261" t="s">
        <v>442</v>
      </c>
      <c r="AP16" s="261" t="s">
        <v>442</v>
      </c>
      <c r="AQ16" s="261" t="s">
        <v>442</v>
      </c>
      <c r="AR16" s="290">
        <v>158</v>
      </c>
      <c r="AS16" s="287">
        <f t="shared" si="5"/>
        <v>50609</v>
      </c>
      <c r="AT16" s="261">
        <v>180</v>
      </c>
      <c r="AU16" s="261" t="s">
        <v>442</v>
      </c>
      <c r="AV16" s="290">
        <v>13018381</v>
      </c>
      <c r="AW16" s="290">
        <v>12757512.74</v>
      </c>
      <c r="AX16" s="261" t="s">
        <v>442</v>
      </c>
      <c r="AY16" s="261" t="s">
        <v>442</v>
      </c>
      <c r="AZ16" s="290">
        <v>13018381</v>
      </c>
      <c r="BA16" s="261">
        <v>100</v>
      </c>
      <c r="BB16" s="261" t="s">
        <v>442</v>
      </c>
      <c r="BC16" s="261" t="s">
        <v>586</v>
      </c>
      <c r="BD16" s="261" t="s">
        <v>586</v>
      </c>
      <c r="BE16" s="289">
        <v>177140</v>
      </c>
      <c r="BF16" s="261" t="s">
        <v>442</v>
      </c>
      <c r="BG16" s="261" t="s">
        <v>442</v>
      </c>
      <c r="BH16" s="261" t="s">
        <v>587</v>
      </c>
      <c r="BI16" s="293">
        <v>0.1421</v>
      </c>
      <c r="BJ16" s="261" t="s">
        <v>591</v>
      </c>
      <c r="BK16" s="261" t="s">
        <v>442</v>
      </c>
      <c r="BL16" s="294">
        <f t="shared" si="6"/>
        <v>6.8000000000000005E-2</v>
      </c>
      <c r="BM16" s="261" t="s">
        <v>442</v>
      </c>
      <c r="BN16" s="261" t="s">
        <v>442</v>
      </c>
      <c r="BO16" s="261" t="s">
        <v>442</v>
      </c>
      <c r="BP16" s="261" t="s">
        <v>442</v>
      </c>
      <c r="BQ16" s="261" t="s">
        <v>442</v>
      </c>
      <c r="BR16" s="261" t="s">
        <v>442</v>
      </c>
      <c r="BS16" s="261" t="s">
        <v>442</v>
      </c>
      <c r="BT16" s="261" t="s">
        <v>442</v>
      </c>
      <c r="BU16" s="261" t="s">
        <v>442</v>
      </c>
      <c r="BV16" s="261" t="s">
        <v>442</v>
      </c>
      <c r="BW16" s="261" t="s">
        <v>442</v>
      </c>
      <c r="BX16" s="261" t="s">
        <v>442</v>
      </c>
      <c r="BY16" s="261" t="s">
        <v>442</v>
      </c>
      <c r="BZ16" s="261" t="s">
        <v>442</v>
      </c>
      <c r="CA16" s="261" t="s">
        <v>442</v>
      </c>
      <c r="CB16" s="261" t="s">
        <v>442</v>
      </c>
      <c r="CC16" s="290">
        <v>0</v>
      </c>
      <c r="CD16" s="261" t="s">
        <v>442</v>
      </c>
      <c r="CE16" s="261" t="s">
        <v>442</v>
      </c>
      <c r="CF16" s="261" t="s">
        <v>442</v>
      </c>
      <c r="CG16" s="261" t="s">
        <v>442</v>
      </c>
      <c r="CH16" s="261" t="s">
        <v>442</v>
      </c>
      <c r="CI16" s="261" t="s">
        <v>442</v>
      </c>
      <c r="CJ16" s="261" t="s">
        <v>442</v>
      </c>
      <c r="CK16" s="261" t="s">
        <v>442</v>
      </c>
      <c r="CL16" s="261" t="s">
        <v>442</v>
      </c>
      <c r="CM16" s="261" t="s">
        <v>442</v>
      </c>
      <c r="CN16" s="261" t="s">
        <v>442</v>
      </c>
      <c r="CO16" s="261" t="s">
        <v>442</v>
      </c>
      <c r="CP16" s="261" t="s">
        <v>442</v>
      </c>
      <c r="CQ16" s="261" t="s">
        <v>442</v>
      </c>
      <c r="CR16" s="261" t="s">
        <v>588</v>
      </c>
      <c r="CS16" s="261" t="s">
        <v>433</v>
      </c>
      <c r="CT16" s="261" t="s">
        <v>442</v>
      </c>
      <c r="CU16" s="261" t="s">
        <v>589</v>
      </c>
      <c r="CV16" s="261" t="s">
        <v>442</v>
      </c>
      <c r="CW16" s="261" t="s">
        <v>442</v>
      </c>
      <c r="CX16" s="293">
        <f t="shared" si="7"/>
        <v>0.32416958936997897</v>
      </c>
      <c r="CY16" s="289">
        <v>40159168</v>
      </c>
      <c r="CZ16" s="287">
        <v>45149</v>
      </c>
      <c r="DA16" s="293">
        <v>0.64833917873995794</v>
      </c>
      <c r="DB16" s="261" t="s">
        <v>442</v>
      </c>
      <c r="DC16" s="261" t="s">
        <v>442</v>
      </c>
      <c r="DD16" s="261" t="s">
        <v>577</v>
      </c>
    </row>
    <row r="17" spans="1:108">
      <c r="A17" s="264" t="s">
        <v>380</v>
      </c>
      <c r="B17" s="284">
        <v>2425</v>
      </c>
      <c r="C17" s="284">
        <f t="shared" si="0"/>
        <v>2425</v>
      </c>
      <c r="D17" s="285">
        <v>11004</v>
      </c>
      <c r="E17" s="286">
        <f t="shared" si="1"/>
        <v>11004</v>
      </c>
      <c r="F17" s="287">
        <v>45869</v>
      </c>
      <c r="G17" s="285" t="s">
        <v>159</v>
      </c>
      <c r="H17" s="285" t="s">
        <v>573</v>
      </c>
      <c r="I17" s="261">
        <v>2021</v>
      </c>
      <c r="J17" s="261" t="s">
        <v>574</v>
      </c>
      <c r="K17" s="261" t="s">
        <v>575</v>
      </c>
      <c r="L17" s="288">
        <v>3938220</v>
      </c>
      <c r="M17" s="261" t="s">
        <v>576</v>
      </c>
      <c r="N17" s="261" t="s">
        <v>577</v>
      </c>
      <c r="O17" s="261" t="s">
        <v>578</v>
      </c>
      <c r="P17" s="287">
        <v>45243</v>
      </c>
      <c r="Q17" s="287" t="s">
        <v>590</v>
      </c>
      <c r="R17" s="261" t="s">
        <v>577</v>
      </c>
      <c r="S17" s="261" t="s">
        <v>580</v>
      </c>
      <c r="T17" s="261">
        <v>14</v>
      </c>
      <c r="U17" s="288">
        <v>0</v>
      </c>
      <c r="V17" s="289">
        <v>0</v>
      </c>
      <c r="W17" s="261" t="str">
        <f t="shared" si="2"/>
        <v>PERF</v>
      </c>
      <c r="X17" s="261" t="s">
        <v>581</v>
      </c>
      <c r="Y17" s="261" t="s">
        <v>581</v>
      </c>
      <c r="Z17" s="261" t="s">
        <v>573</v>
      </c>
      <c r="AA17" s="264" t="s">
        <v>380</v>
      </c>
      <c r="AB17" s="286">
        <f t="shared" si="3"/>
        <v>2425</v>
      </c>
      <c r="AC17" s="286">
        <v>8334</v>
      </c>
      <c r="AD17" s="286">
        <f t="shared" si="4"/>
        <v>8334</v>
      </c>
      <c r="AE17" s="261" t="s">
        <v>582</v>
      </c>
      <c r="AF17" s="261" t="s">
        <v>583</v>
      </c>
      <c r="AG17" s="290">
        <v>23120000</v>
      </c>
      <c r="AH17" s="261" t="s">
        <v>583</v>
      </c>
      <c r="AI17" s="291">
        <v>44796</v>
      </c>
      <c r="AJ17" s="261" t="s">
        <v>584</v>
      </c>
      <c r="AK17" s="292">
        <v>45548</v>
      </c>
      <c r="AL17" s="292" t="s">
        <v>585</v>
      </c>
      <c r="AM17" s="292" t="s">
        <v>442</v>
      </c>
      <c r="AN17" s="261" t="s">
        <v>442</v>
      </c>
      <c r="AO17" s="261" t="s">
        <v>442</v>
      </c>
      <c r="AP17" s="261" t="s">
        <v>442</v>
      </c>
      <c r="AQ17" s="261" t="s">
        <v>442</v>
      </c>
      <c r="AR17" s="290">
        <v>159</v>
      </c>
      <c r="AS17" s="287">
        <f t="shared" si="5"/>
        <v>50639</v>
      </c>
      <c r="AT17" s="261">
        <v>180</v>
      </c>
      <c r="AU17" s="261" t="s">
        <v>442</v>
      </c>
      <c r="AV17" s="290">
        <v>14227452</v>
      </c>
      <c r="AW17" s="290">
        <v>9137077.6199999992</v>
      </c>
      <c r="AX17" s="261" t="s">
        <v>442</v>
      </c>
      <c r="AY17" s="261" t="s">
        <v>442</v>
      </c>
      <c r="AZ17" s="290">
        <v>14227452</v>
      </c>
      <c r="BA17" s="261">
        <v>100</v>
      </c>
      <c r="BB17" s="261" t="s">
        <v>442</v>
      </c>
      <c r="BC17" s="261" t="s">
        <v>586</v>
      </c>
      <c r="BD17" s="261" t="s">
        <v>586</v>
      </c>
      <c r="BE17" s="289">
        <v>123691</v>
      </c>
      <c r="BF17" s="261" t="s">
        <v>442</v>
      </c>
      <c r="BG17" s="261" t="s">
        <v>442</v>
      </c>
      <c r="BH17" s="261" t="s">
        <v>587</v>
      </c>
      <c r="BI17" s="293">
        <v>0.1371</v>
      </c>
      <c r="BJ17" s="261" t="s">
        <v>591</v>
      </c>
      <c r="BK17" s="261" t="s">
        <v>442</v>
      </c>
      <c r="BL17" s="294">
        <f t="shared" si="6"/>
        <v>6.3E-2</v>
      </c>
      <c r="BM17" s="261" t="s">
        <v>442</v>
      </c>
      <c r="BN17" s="261" t="s">
        <v>442</v>
      </c>
      <c r="BO17" s="261" t="s">
        <v>442</v>
      </c>
      <c r="BP17" s="261" t="s">
        <v>442</v>
      </c>
      <c r="BQ17" s="261" t="s">
        <v>442</v>
      </c>
      <c r="BR17" s="261" t="s">
        <v>442</v>
      </c>
      <c r="BS17" s="261" t="s">
        <v>442</v>
      </c>
      <c r="BT17" s="261" t="s">
        <v>442</v>
      </c>
      <c r="BU17" s="261" t="s">
        <v>442</v>
      </c>
      <c r="BV17" s="261" t="s">
        <v>442</v>
      </c>
      <c r="BW17" s="261" t="s">
        <v>442</v>
      </c>
      <c r="BX17" s="261" t="s">
        <v>442</v>
      </c>
      <c r="BY17" s="261" t="s">
        <v>442</v>
      </c>
      <c r="BZ17" s="261" t="s">
        <v>442</v>
      </c>
      <c r="CA17" s="261" t="s">
        <v>442</v>
      </c>
      <c r="CB17" s="261" t="s">
        <v>442</v>
      </c>
      <c r="CC17" s="290">
        <v>0</v>
      </c>
      <c r="CD17" s="261" t="s">
        <v>442</v>
      </c>
      <c r="CE17" s="261" t="s">
        <v>442</v>
      </c>
      <c r="CF17" s="261" t="s">
        <v>442</v>
      </c>
      <c r="CG17" s="261" t="s">
        <v>442</v>
      </c>
      <c r="CH17" s="261" t="s">
        <v>442</v>
      </c>
      <c r="CI17" s="261" t="s">
        <v>442</v>
      </c>
      <c r="CJ17" s="261" t="s">
        <v>442</v>
      </c>
      <c r="CK17" s="261" t="s">
        <v>442</v>
      </c>
      <c r="CL17" s="261" t="s">
        <v>442</v>
      </c>
      <c r="CM17" s="261" t="s">
        <v>442</v>
      </c>
      <c r="CN17" s="261" t="s">
        <v>442</v>
      </c>
      <c r="CO17" s="261" t="s">
        <v>442</v>
      </c>
      <c r="CP17" s="261" t="s">
        <v>442</v>
      </c>
      <c r="CQ17" s="261" t="s">
        <v>442</v>
      </c>
      <c r="CR17" s="261" t="s">
        <v>588</v>
      </c>
      <c r="CS17" s="261" t="s">
        <v>433</v>
      </c>
      <c r="CT17" s="261" t="s">
        <v>442</v>
      </c>
      <c r="CU17" s="261" t="s">
        <v>589</v>
      </c>
      <c r="CV17" s="261" t="s">
        <v>442</v>
      </c>
      <c r="CW17" s="261" t="s">
        <v>442</v>
      </c>
      <c r="CX17" s="293">
        <f t="shared" si="7"/>
        <v>0.61537422145328724</v>
      </c>
      <c r="CY17" s="289">
        <v>23120000</v>
      </c>
      <c r="CZ17" s="287">
        <v>44798</v>
      </c>
      <c r="DA17" s="293">
        <v>0.61537422145328724</v>
      </c>
      <c r="DB17" s="261" t="s">
        <v>442</v>
      </c>
      <c r="DC17" s="261" t="s">
        <v>442</v>
      </c>
      <c r="DD17" s="261" t="s">
        <v>577</v>
      </c>
    </row>
    <row r="18" spans="1:108">
      <c r="A18" s="264" t="s">
        <v>380</v>
      </c>
      <c r="B18" s="284">
        <v>2387</v>
      </c>
      <c r="C18" s="284">
        <f t="shared" si="0"/>
        <v>2387</v>
      </c>
      <c r="D18" s="285">
        <v>10932</v>
      </c>
      <c r="E18" s="286">
        <f t="shared" si="1"/>
        <v>10932</v>
      </c>
      <c r="F18" s="287">
        <v>45869</v>
      </c>
      <c r="G18" s="285" t="s">
        <v>159</v>
      </c>
      <c r="H18" s="285" t="s">
        <v>573</v>
      </c>
      <c r="I18" s="261">
        <v>2021</v>
      </c>
      <c r="J18" s="261" t="s">
        <v>574</v>
      </c>
      <c r="K18" s="261" t="s">
        <v>575</v>
      </c>
      <c r="L18" s="288">
        <v>738000</v>
      </c>
      <c r="M18" s="261" t="s">
        <v>576</v>
      </c>
      <c r="N18" s="261" t="s">
        <v>577</v>
      </c>
      <c r="O18" s="261" t="s">
        <v>578</v>
      </c>
      <c r="P18" s="287">
        <v>45113</v>
      </c>
      <c r="Q18" s="287" t="s">
        <v>592</v>
      </c>
      <c r="R18" s="261" t="s">
        <v>577</v>
      </c>
      <c r="S18" s="261" t="s">
        <v>580</v>
      </c>
      <c r="T18" s="261">
        <v>22</v>
      </c>
      <c r="U18" s="288">
        <v>0</v>
      </c>
      <c r="V18" s="289">
        <v>0</v>
      </c>
      <c r="W18" s="261" t="str">
        <f t="shared" si="2"/>
        <v>PERF</v>
      </c>
      <c r="X18" s="261" t="s">
        <v>581</v>
      </c>
      <c r="Y18" s="261" t="s">
        <v>581</v>
      </c>
      <c r="Z18" s="261" t="s">
        <v>573</v>
      </c>
      <c r="AA18" s="264" t="s">
        <v>380</v>
      </c>
      <c r="AB18" s="286">
        <f t="shared" si="3"/>
        <v>2387</v>
      </c>
      <c r="AC18" s="286">
        <v>8308</v>
      </c>
      <c r="AD18" s="286">
        <f t="shared" si="4"/>
        <v>8308</v>
      </c>
      <c r="AE18" s="261" t="s">
        <v>582</v>
      </c>
      <c r="AF18" s="261" t="s">
        <v>583</v>
      </c>
      <c r="AG18" s="290">
        <v>5000000</v>
      </c>
      <c r="AH18" s="261" t="s">
        <v>583</v>
      </c>
      <c r="AI18" s="291">
        <v>44690</v>
      </c>
      <c r="AJ18" s="261" t="s">
        <v>584</v>
      </c>
      <c r="AK18" s="292">
        <v>45548</v>
      </c>
      <c r="AL18" s="292" t="s">
        <v>585</v>
      </c>
      <c r="AM18" s="292" t="s">
        <v>442</v>
      </c>
      <c r="AN18" s="261" t="s">
        <v>442</v>
      </c>
      <c r="AO18" s="261" t="s">
        <v>442</v>
      </c>
      <c r="AP18" s="261" t="s">
        <v>442</v>
      </c>
      <c r="AQ18" s="261" t="s">
        <v>442</v>
      </c>
      <c r="AR18" s="290">
        <v>155</v>
      </c>
      <c r="AS18" s="287">
        <f t="shared" si="5"/>
        <v>50519</v>
      </c>
      <c r="AT18" s="261">
        <v>180</v>
      </c>
      <c r="AU18" s="261" t="s">
        <v>442</v>
      </c>
      <c r="AV18" s="290">
        <v>2573970</v>
      </c>
      <c r="AW18" s="290">
        <v>2491075.02</v>
      </c>
      <c r="AX18" s="261" t="s">
        <v>442</v>
      </c>
      <c r="AY18" s="261" t="s">
        <v>442</v>
      </c>
      <c r="AZ18" s="290">
        <v>2573970</v>
      </c>
      <c r="BA18" s="261">
        <v>100</v>
      </c>
      <c r="BB18" s="261" t="s">
        <v>442</v>
      </c>
      <c r="BC18" s="261" t="s">
        <v>586</v>
      </c>
      <c r="BD18" s="261" t="s">
        <v>586</v>
      </c>
      <c r="BE18" s="289">
        <v>34753</v>
      </c>
      <c r="BF18" s="261" t="s">
        <v>442</v>
      </c>
      <c r="BG18" s="261" t="s">
        <v>442</v>
      </c>
      <c r="BH18" s="261" t="s">
        <v>587</v>
      </c>
      <c r="BI18" s="293">
        <v>0.14169999999999999</v>
      </c>
      <c r="BJ18" s="261" t="s">
        <v>591</v>
      </c>
      <c r="BK18" s="261" t="s">
        <v>442</v>
      </c>
      <c r="BL18" s="294">
        <f t="shared" si="6"/>
        <v>6.7599999999999993E-2</v>
      </c>
      <c r="BM18" s="261" t="s">
        <v>442</v>
      </c>
      <c r="BN18" s="261" t="s">
        <v>442</v>
      </c>
      <c r="BO18" s="261" t="s">
        <v>442</v>
      </c>
      <c r="BP18" s="261" t="s">
        <v>442</v>
      </c>
      <c r="BQ18" s="261" t="s">
        <v>442</v>
      </c>
      <c r="BR18" s="261" t="s">
        <v>442</v>
      </c>
      <c r="BS18" s="261" t="s">
        <v>442</v>
      </c>
      <c r="BT18" s="261" t="s">
        <v>442</v>
      </c>
      <c r="BU18" s="261" t="s">
        <v>442</v>
      </c>
      <c r="BV18" s="261" t="s">
        <v>442</v>
      </c>
      <c r="BW18" s="261" t="s">
        <v>442</v>
      </c>
      <c r="BX18" s="261" t="s">
        <v>442</v>
      </c>
      <c r="BY18" s="261" t="s">
        <v>442</v>
      </c>
      <c r="BZ18" s="261" t="s">
        <v>442</v>
      </c>
      <c r="CA18" s="261" t="s">
        <v>442</v>
      </c>
      <c r="CB18" s="261" t="s">
        <v>442</v>
      </c>
      <c r="CC18" s="290">
        <v>0</v>
      </c>
      <c r="CD18" s="261" t="s">
        <v>442</v>
      </c>
      <c r="CE18" s="261" t="s">
        <v>442</v>
      </c>
      <c r="CF18" s="261" t="s">
        <v>442</v>
      </c>
      <c r="CG18" s="261" t="s">
        <v>442</v>
      </c>
      <c r="CH18" s="261" t="s">
        <v>442</v>
      </c>
      <c r="CI18" s="261" t="s">
        <v>442</v>
      </c>
      <c r="CJ18" s="261" t="s">
        <v>442</v>
      </c>
      <c r="CK18" s="261" t="s">
        <v>442</v>
      </c>
      <c r="CL18" s="261" t="s">
        <v>442</v>
      </c>
      <c r="CM18" s="261" t="s">
        <v>442</v>
      </c>
      <c r="CN18" s="261" t="s">
        <v>442</v>
      </c>
      <c r="CO18" s="261" t="s">
        <v>442</v>
      </c>
      <c r="CP18" s="261" t="s">
        <v>442</v>
      </c>
      <c r="CQ18" s="261" t="s">
        <v>442</v>
      </c>
      <c r="CR18" s="261" t="s">
        <v>588</v>
      </c>
      <c r="CS18" s="261" t="s">
        <v>433</v>
      </c>
      <c r="CT18" s="261" t="s">
        <v>442</v>
      </c>
      <c r="CU18" s="261" t="s">
        <v>589</v>
      </c>
      <c r="CV18" s="261" t="s">
        <v>442</v>
      </c>
      <c r="CW18" s="261" t="s">
        <v>442</v>
      </c>
      <c r="CX18" s="293">
        <f t="shared" si="7"/>
        <v>0.51479399999999997</v>
      </c>
      <c r="CY18" s="289">
        <v>5000000</v>
      </c>
      <c r="CZ18" s="287">
        <v>44697</v>
      </c>
      <c r="DA18" s="293">
        <v>0.51479399999999997</v>
      </c>
      <c r="DB18" s="261" t="s">
        <v>442</v>
      </c>
      <c r="DC18" s="261" t="s">
        <v>442</v>
      </c>
      <c r="DD18" s="261" t="s">
        <v>577</v>
      </c>
    </row>
    <row r="19" spans="1:108">
      <c r="A19" s="264" t="s">
        <v>380</v>
      </c>
      <c r="B19" s="284">
        <v>2403</v>
      </c>
      <c r="C19" s="284">
        <f t="shared" si="0"/>
        <v>2403</v>
      </c>
      <c r="D19" s="285">
        <v>11124</v>
      </c>
      <c r="E19" s="286">
        <f t="shared" si="1"/>
        <v>11124</v>
      </c>
      <c r="F19" s="287">
        <v>45869</v>
      </c>
      <c r="G19" s="285" t="s">
        <v>159</v>
      </c>
      <c r="H19" s="285" t="s">
        <v>573</v>
      </c>
      <c r="I19" s="261">
        <v>2021</v>
      </c>
      <c r="J19" s="261" t="s">
        <v>574</v>
      </c>
      <c r="K19" s="261" t="s">
        <v>575</v>
      </c>
      <c r="L19" s="288">
        <v>699840</v>
      </c>
      <c r="M19" s="261" t="s">
        <v>576</v>
      </c>
      <c r="N19" s="261" t="s">
        <v>577</v>
      </c>
      <c r="O19" s="261" t="s">
        <v>578</v>
      </c>
      <c r="P19" s="287">
        <v>45176</v>
      </c>
      <c r="Q19" s="287" t="s">
        <v>590</v>
      </c>
      <c r="R19" s="261" t="s">
        <v>577</v>
      </c>
      <c r="S19" s="261" t="s">
        <v>580</v>
      </c>
      <c r="T19" s="261">
        <v>17</v>
      </c>
      <c r="U19" s="288">
        <v>0</v>
      </c>
      <c r="V19" s="289">
        <v>0</v>
      </c>
      <c r="W19" s="261" t="str">
        <f t="shared" si="2"/>
        <v>PERF</v>
      </c>
      <c r="X19" s="261" t="s">
        <v>581</v>
      </c>
      <c r="Y19" s="261" t="s">
        <v>581</v>
      </c>
      <c r="Z19" s="261" t="s">
        <v>573</v>
      </c>
      <c r="AA19" s="264" t="s">
        <v>380</v>
      </c>
      <c r="AB19" s="286">
        <f t="shared" si="3"/>
        <v>2403</v>
      </c>
      <c r="AC19" s="286">
        <v>8388</v>
      </c>
      <c r="AD19" s="286">
        <f t="shared" si="4"/>
        <v>8388</v>
      </c>
      <c r="AE19" s="261" t="s">
        <v>582</v>
      </c>
      <c r="AF19" s="261" t="s">
        <v>583</v>
      </c>
      <c r="AG19" s="290">
        <v>4269881</v>
      </c>
      <c r="AH19" s="261" t="s">
        <v>583</v>
      </c>
      <c r="AI19" s="291">
        <v>44947</v>
      </c>
      <c r="AJ19" s="261" t="s">
        <v>584</v>
      </c>
      <c r="AK19" s="292">
        <v>45548</v>
      </c>
      <c r="AL19" s="292" t="s">
        <v>585</v>
      </c>
      <c r="AM19" s="292" t="s">
        <v>442</v>
      </c>
      <c r="AN19" s="261" t="s">
        <v>442</v>
      </c>
      <c r="AO19" s="261" t="s">
        <v>442</v>
      </c>
      <c r="AP19" s="261" t="s">
        <v>442</v>
      </c>
      <c r="AQ19" s="261" t="s">
        <v>442</v>
      </c>
      <c r="AR19" s="290">
        <v>157</v>
      </c>
      <c r="AS19" s="287">
        <f t="shared" si="5"/>
        <v>50579</v>
      </c>
      <c r="AT19" s="261">
        <v>180</v>
      </c>
      <c r="AU19" s="261" t="s">
        <v>442</v>
      </c>
      <c r="AV19" s="290">
        <v>2405874</v>
      </c>
      <c r="AW19" s="290">
        <v>2344183</v>
      </c>
      <c r="AX19" s="261" t="s">
        <v>442</v>
      </c>
      <c r="AY19" s="261" t="s">
        <v>442</v>
      </c>
      <c r="AZ19" s="290">
        <v>2405874</v>
      </c>
      <c r="BA19" s="261">
        <v>100</v>
      </c>
      <c r="BB19" s="261" t="s">
        <v>442</v>
      </c>
      <c r="BC19" s="261" t="s">
        <v>586</v>
      </c>
      <c r="BD19" s="261" t="s">
        <v>586</v>
      </c>
      <c r="BE19" s="289">
        <v>32620</v>
      </c>
      <c r="BF19" s="261" t="s">
        <v>442</v>
      </c>
      <c r="BG19" s="261" t="s">
        <v>442</v>
      </c>
      <c r="BH19" s="261" t="s">
        <v>587</v>
      </c>
      <c r="BI19" s="293">
        <v>0.1421</v>
      </c>
      <c r="BJ19" s="261" t="s">
        <v>591</v>
      </c>
      <c r="BK19" s="261" t="s">
        <v>442</v>
      </c>
      <c r="BL19" s="294">
        <f t="shared" si="6"/>
        <v>6.8000000000000005E-2</v>
      </c>
      <c r="BM19" s="261" t="s">
        <v>442</v>
      </c>
      <c r="BN19" s="261" t="s">
        <v>442</v>
      </c>
      <c r="BO19" s="261" t="s">
        <v>442</v>
      </c>
      <c r="BP19" s="261" t="s">
        <v>442</v>
      </c>
      <c r="BQ19" s="261" t="s">
        <v>442</v>
      </c>
      <c r="BR19" s="261" t="s">
        <v>442</v>
      </c>
      <c r="BS19" s="261" t="s">
        <v>442</v>
      </c>
      <c r="BT19" s="261" t="s">
        <v>442</v>
      </c>
      <c r="BU19" s="261" t="s">
        <v>442</v>
      </c>
      <c r="BV19" s="261" t="s">
        <v>442</v>
      </c>
      <c r="BW19" s="261" t="s">
        <v>442</v>
      </c>
      <c r="BX19" s="261" t="s">
        <v>442</v>
      </c>
      <c r="BY19" s="261" t="s">
        <v>442</v>
      </c>
      <c r="BZ19" s="261" t="s">
        <v>442</v>
      </c>
      <c r="CA19" s="261" t="s">
        <v>442</v>
      </c>
      <c r="CB19" s="261" t="s">
        <v>442</v>
      </c>
      <c r="CC19" s="290">
        <v>0</v>
      </c>
      <c r="CD19" s="261" t="s">
        <v>442</v>
      </c>
      <c r="CE19" s="261" t="s">
        <v>442</v>
      </c>
      <c r="CF19" s="261" t="s">
        <v>442</v>
      </c>
      <c r="CG19" s="261" t="s">
        <v>442</v>
      </c>
      <c r="CH19" s="261" t="s">
        <v>442</v>
      </c>
      <c r="CI19" s="261" t="s">
        <v>442</v>
      </c>
      <c r="CJ19" s="261" t="s">
        <v>442</v>
      </c>
      <c r="CK19" s="261" t="s">
        <v>442</v>
      </c>
      <c r="CL19" s="261" t="s">
        <v>442</v>
      </c>
      <c r="CM19" s="261" t="s">
        <v>442</v>
      </c>
      <c r="CN19" s="261" t="s">
        <v>442</v>
      </c>
      <c r="CO19" s="261" t="s">
        <v>442</v>
      </c>
      <c r="CP19" s="261" t="s">
        <v>442</v>
      </c>
      <c r="CQ19" s="261" t="s">
        <v>442</v>
      </c>
      <c r="CR19" s="261" t="s">
        <v>588</v>
      </c>
      <c r="CS19" s="261" t="s">
        <v>433</v>
      </c>
      <c r="CT19" s="261" t="s">
        <v>442</v>
      </c>
      <c r="CU19" s="261" t="s">
        <v>589</v>
      </c>
      <c r="CV19" s="261" t="s">
        <v>442</v>
      </c>
      <c r="CW19" s="261" t="s">
        <v>442</v>
      </c>
      <c r="CX19" s="293">
        <f t="shared" si="7"/>
        <v>0.56345223672509848</v>
      </c>
      <c r="CY19" s="289">
        <v>4269881</v>
      </c>
      <c r="CZ19" s="287">
        <v>44950</v>
      </c>
      <c r="DA19" s="293">
        <v>0.56345223672509848</v>
      </c>
      <c r="DB19" s="261" t="s">
        <v>442</v>
      </c>
      <c r="DC19" s="261" t="s">
        <v>442</v>
      </c>
      <c r="DD19" s="261" t="s">
        <v>577</v>
      </c>
    </row>
    <row r="20" spans="1:108">
      <c r="A20" s="264" t="s">
        <v>380</v>
      </c>
      <c r="B20" s="284">
        <v>2318</v>
      </c>
      <c r="C20" s="284">
        <f t="shared" si="0"/>
        <v>2318</v>
      </c>
      <c r="D20" s="285">
        <v>11019</v>
      </c>
      <c r="E20" s="286">
        <f t="shared" si="1"/>
        <v>11019</v>
      </c>
      <c r="F20" s="287">
        <v>45869</v>
      </c>
      <c r="G20" s="285" t="s">
        <v>159</v>
      </c>
      <c r="H20" s="285" t="s">
        <v>573</v>
      </c>
      <c r="I20" s="261">
        <v>2021</v>
      </c>
      <c r="J20" s="261" t="s">
        <v>574</v>
      </c>
      <c r="K20" s="261" t="s">
        <v>575</v>
      </c>
      <c r="L20" s="288">
        <v>3882760</v>
      </c>
      <c r="M20" s="261" t="s">
        <v>576</v>
      </c>
      <c r="N20" s="261" t="s">
        <v>577</v>
      </c>
      <c r="O20" s="261" t="s">
        <v>578</v>
      </c>
      <c r="P20" s="287">
        <v>44904</v>
      </c>
      <c r="Q20" s="287" t="s">
        <v>595</v>
      </c>
      <c r="R20" s="261" t="s">
        <v>577</v>
      </c>
      <c r="S20" s="261" t="s">
        <v>580</v>
      </c>
      <c r="T20" s="261">
        <v>21</v>
      </c>
      <c r="U20" s="288">
        <v>0</v>
      </c>
      <c r="V20" s="289">
        <v>0</v>
      </c>
      <c r="W20" s="261" t="str">
        <f t="shared" si="2"/>
        <v>PERF</v>
      </c>
      <c r="X20" s="261" t="s">
        <v>581</v>
      </c>
      <c r="Y20" s="261" t="s">
        <v>581</v>
      </c>
      <c r="Z20" s="261" t="s">
        <v>573</v>
      </c>
      <c r="AA20" s="264" t="s">
        <v>380</v>
      </c>
      <c r="AB20" s="286">
        <f t="shared" si="3"/>
        <v>2318</v>
      </c>
      <c r="AC20" s="286">
        <v>8347</v>
      </c>
      <c r="AD20" s="286">
        <f t="shared" si="4"/>
        <v>8347</v>
      </c>
      <c r="AE20" s="261" t="s">
        <v>582</v>
      </c>
      <c r="AF20" s="261" t="s">
        <v>583</v>
      </c>
      <c r="AG20" s="290">
        <v>16968819</v>
      </c>
      <c r="AH20" s="261" t="s">
        <v>583</v>
      </c>
      <c r="AI20" s="291">
        <v>44833</v>
      </c>
      <c r="AJ20" s="261" t="s">
        <v>584</v>
      </c>
      <c r="AK20" s="292">
        <v>45548</v>
      </c>
      <c r="AL20" s="292" t="s">
        <v>585</v>
      </c>
      <c r="AM20" s="292" t="s">
        <v>442</v>
      </c>
      <c r="AN20" s="261" t="s">
        <v>442</v>
      </c>
      <c r="AO20" s="261" t="s">
        <v>442</v>
      </c>
      <c r="AP20" s="261" t="s">
        <v>442</v>
      </c>
      <c r="AQ20" s="261" t="s">
        <v>442</v>
      </c>
      <c r="AR20" s="290">
        <v>148</v>
      </c>
      <c r="AS20" s="287">
        <f t="shared" si="5"/>
        <v>50309</v>
      </c>
      <c r="AT20" s="261">
        <v>180</v>
      </c>
      <c r="AU20" s="261" t="s">
        <v>442</v>
      </c>
      <c r="AV20" s="290">
        <v>11966013.220000001</v>
      </c>
      <c r="AW20" s="290">
        <v>2725950.66</v>
      </c>
      <c r="AX20" s="261" t="s">
        <v>442</v>
      </c>
      <c r="AY20" s="261" t="s">
        <v>442</v>
      </c>
      <c r="AZ20" s="290">
        <v>11966013.220000001</v>
      </c>
      <c r="BA20" s="261">
        <v>100</v>
      </c>
      <c r="BB20" s="261" t="s">
        <v>442</v>
      </c>
      <c r="BC20" s="261" t="s">
        <v>586</v>
      </c>
      <c r="BD20" s="261" t="s">
        <v>586</v>
      </c>
      <c r="BE20" s="289">
        <v>53522</v>
      </c>
      <c r="BF20" s="261" t="s">
        <v>442</v>
      </c>
      <c r="BG20" s="261" t="s">
        <v>442</v>
      </c>
      <c r="BH20" s="261" t="s">
        <v>587</v>
      </c>
      <c r="BI20" s="293">
        <v>0.13470000000000001</v>
      </c>
      <c r="BJ20" s="261" t="s">
        <v>591</v>
      </c>
      <c r="BK20" s="261" t="s">
        <v>442</v>
      </c>
      <c r="BL20" s="294">
        <f t="shared" si="6"/>
        <v>6.0600000000000015E-2</v>
      </c>
      <c r="BM20" s="261" t="s">
        <v>442</v>
      </c>
      <c r="BN20" s="261" t="s">
        <v>442</v>
      </c>
      <c r="BO20" s="261" t="s">
        <v>442</v>
      </c>
      <c r="BP20" s="261" t="s">
        <v>442</v>
      </c>
      <c r="BQ20" s="261" t="s">
        <v>442</v>
      </c>
      <c r="BR20" s="261" t="s">
        <v>442</v>
      </c>
      <c r="BS20" s="261" t="s">
        <v>442</v>
      </c>
      <c r="BT20" s="261" t="s">
        <v>442</v>
      </c>
      <c r="BU20" s="261" t="s">
        <v>442</v>
      </c>
      <c r="BV20" s="261" t="s">
        <v>442</v>
      </c>
      <c r="BW20" s="261" t="s">
        <v>442</v>
      </c>
      <c r="BX20" s="261" t="s">
        <v>442</v>
      </c>
      <c r="BY20" s="261" t="s">
        <v>442</v>
      </c>
      <c r="BZ20" s="261" t="s">
        <v>442</v>
      </c>
      <c r="CA20" s="261" t="s">
        <v>442</v>
      </c>
      <c r="CB20" s="261" t="s">
        <v>442</v>
      </c>
      <c r="CC20" s="290">
        <v>8600000</v>
      </c>
      <c r="CD20" s="261" t="s">
        <v>442</v>
      </c>
      <c r="CE20" s="261" t="s">
        <v>442</v>
      </c>
      <c r="CF20" s="261" t="s">
        <v>442</v>
      </c>
      <c r="CG20" s="261" t="s">
        <v>442</v>
      </c>
      <c r="CH20" s="261" t="s">
        <v>442</v>
      </c>
      <c r="CI20" s="261" t="s">
        <v>442</v>
      </c>
      <c r="CJ20" s="261" t="s">
        <v>442</v>
      </c>
      <c r="CK20" s="261" t="s">
        <v>442</v>
      </c>
      <c r="CL20" s="261" t="s">
        <v>442</v>
      </c>
      <c r="CM20" s="261" t="s">
        <v>442</v>
      </c>
      <c r="CN20" s="261" t="s">
        <v>442</v>
      </c>
      <c r="CO20" s="261" t="s">
        <v>442</v>
      </c>
      <c r="CP20" s="261" t="s">
        <v>442</v>
      </c>
      <c r="CQ20" s="261" t="s">
        <v>442</v>
      </c>
      <c r="CR20" s="261" t="s">
        <v>588</v>
      </c>
      <c r="CS20" s="261" t="s">
        <v>433</v>
      </c>
      <c r="CT20" s="261" t="s">
        <v>442</v>
      </c>
      <c r="CU20" s="261" t="s">
        <v>589</v>
      </c>
      <c r="CV20" s="261" t="s">
        <v>442</v>
      </c>
      <c r="CW20" s="261" t="s">
        <v>442</v>
      </c>
      <c r="CX20" s="293">
        <f t="shared" si="7"/>
        <v>0.70517654882169467</v>
      </c>
      <c r="CY20" s="289">
        <v>16968819</v>
      </c>
      <c r="CZ20" s="287">
        <v>45575</v>
      </c>
      <c r="DA20" s="293">
        <v>0.79930624517828852</v>
      </c>
      <c r="DB20" s="261" t="s">
        <v>442</v>
      </c>
      <c r="DC20" s="261" t="s">
        <v>442</v>
      </c>
      <c r="DD20" s="261" t="s">
        <v>577</v>
      </c>
    </row>
    <row r="21" spans="1:108">
      <c r="A21" s="264" t="s">
        <v>380</v>
      </c>
      <c r="B21" s="284">
        <v>2393</v>
      </c>
      <c r="C21" s="284">
        <f t="shared" si="0"/>
        <v>2393</v>
      </c>
      <c r="D21" s="285">
        <v>11213</v>
      </c>
      <c r="E21" s="286">
        <f t="shared" si="1"/>
        <v>11213</v>
      </c>
      <c r="F21" s="287">
        <v>45869</v>
      </c>
      <c r="G21" s="285" t="s">
        <v>159</v>
      </c>
      <c r="H21" s="285" t="s">
        <v>573</v>
      </c>
      <c r="I21" s="261">
        <v>2021</v>
      </c>
      <c r="J21" s="261" t="s">
        <v>574</v>
      </c>
      <c r="K21" s="261" t="s">
        <v>575</v>
      </c>
      <c r="L21" s="288">
        <v>1830180</v>
      </c>
      <c r="M21" s="261" t="s">
        <v>576</v>
      </c>
      <c r="N21" s="261" t="s">
        <v>577</v>
      </c>
      <c r="O21" s="261" t="s">
        <v>578</v>
      </c>
      <c r="P21" s="287">
        <v>45163</v>
      </c>
      <c r="Q21" s="287" t="s">
        <v>592</v>
      </c>
      <c r="R21" s="261" t="s">
        <v>577</v>
      </c>
      <c r="S21" s="261" t="s">
        <v>580</v>
      </c>
      <c r="T21" s="261">
        <v>20</v>
      </c>
      <c r="U21" s="288">
        <v>0</v>
      </c>
      <c r="V21" s="289">
        <v>0</v>
      </c>
      <c r="W21" s="261" t="str">
        <f t="shared" si="2"/>
        <v>PERF</v>
      </c>
      <c r="X21" s="261" t="s">
        <v>581</v>
      </c>
      <c r="Y21" s="261" t="s">
        <v>581</v>
      </c>
      <c r="Z21" s="261" t="s">
        <v>573</v>
      </c>
      <c r="AA21" s="264" t="s">
        <v>380</v>
      </c>
      <c r="AB21" s="286">
        <f t="shared" si="3"/>
        <v>2393</v>
      </c>
      <c r="AC21" s="286">
        <v>8426</v>
      </c>
      <c r="AD21" s="286">
        <f t="shared" si="4"/>
        <v>8426</v>
      </c>
      <c r="AE21" s="261" t="s">
        <v>582</v>
      </c>
      <c r="AF21" s="261" t="s">
        <v>583</v>
      </c>
      <c r="AG21" s="290">
        <v>9100000</v>
      </c>
      <c r="AH21" s="261" t="s">
        <v>583</v>
      </c>
      <c r="AI21" s="291">
        <v>45103</v>
      </c>
      <c r="AJ21" s="261" t="s">
        <v>584</v>
      </c>
      <c r="AK21" s="292">
        <v>45548</v>
      </c>
      <c r="AL21" s="292" t="s">
        <v>585</v>
      </c>
      <c r="AM21" s="292" t="s">
        <v>442</v>
      </c>
      <c r="AN21" s="261" t="s">
        <v>442</v>
      </c>
      <c r="AO21" s="261" t="s">
        <v>442</v>
      </c>
      <c r="AP21" s="261" t="s">
        <v>442</v>
      </c>
      <c r="AQ21" s="261" t="s">
        <v>442</v>
      </c>
      <c r="AR21" s="290">
        <v>156</v>
      </c>
      <c r="AS21" s="287">
        <f t="shared" si="5"/>
        <v>50549</v>
      </c>
      <c r="AT21" s="261">
        <v>180</v>
      </c>
      <c r="AU21" s="261" t="s">
        <v>442</v>
      </c>
      <c r="AV21" s="290">
        <v>5381469</v>
      </c>
      <c r="AW21" s="290">
        <v>5126280.0199999996</v>
      </c>
      <c r="AX21" s="261" t="s">
        <v>442</v>
      </c>
      <c r="AY21" s="261" t="s">
        <v>442</v>
      </c>
      <c r="AZ21" s="290">
        <v>5381469</v>
      </c>
      <c r="BA21" s="261">
        <v>100</v>
      </c>
      <c r="BB21" s="261" t="s">
        <v>442</v>
      </c>
      <c r="BC21" s="261" t="s">
        <v>586</v>
      </c>
      <c r="BD21" s="261" t="s">
        <v>586</v>
      </c>
      <c r="BE21" s="289">
        <v>69865</v>
      </c>
      <c r="BF21" s="261" t="s">
        <v>442</v>
      </c>
      <c r="BG21" s="261" t="s">
        <v>442</v>
      </c>
      <c r="BH21" s="261" t="s">
        <v>587</v>
      </c>
      <c r="BI21" s="293">
        <v>0.1371</v>
      </c>
      <c r="BJ21" s="261" t="s">
        <v>591</v>
      </c>
      <c r="BK21" s="261" t="s">
        <v>442</v>
      </c>
      <c r="BL21" s="294">
        <f t="shared" si="6"/>
        <v>6.3E-2</v>
      </c>
      <c r="BM21" s="261" t="s">
        <v>442</v>
      </c>
      <c r="BN21" s="261" t="s">
        <v>442</v>
      </c>
      <c r="BO21" s="261" t="s">
        <v>442</v>
      </c>
      <c r="BP21" s="261" t="s">
        <v>442</v>
      </c>
      <c r="BQ21" s="261" t="s">
        <v>442</v>
      </c>
      <c r="BR21" s="261" t="s">
        <v>442</v>
      </c>
      <c r="BS21" s="261" t="s">
        <v>442</v>
      </c>
      <c r="BT21" s="261" t="s">
        <v>442</v>
      </c>
      <c r="BU21" s="261" t="s">
        <v>442</v>
      </c>
      <c r="BV21" s="261" t="s">
        <v>442</v>
      </c>
      <c r="BW21" s="261" t="s">
        <v>442</v>
      </c>
      <c r="BX21" s="261" t="s">
        <v>442</v>
      </c>
      <c r="BY21" s="261" t="s">
        <v>442</v>
      </c>
      <c r="BZ21" s="261" t="s">
        <v>442</v>
      </c>
      <c r="CA21" s="261" t="s">
        <v>442</v>
      </c>
      <c r="CB21" s="261" t="s">
        <v>442</v>
      </c>
      <c r="CC21" s="290">
        <v>0</v>
      </c>
      <c r="CD21" s="261" t="s">
        <v>442</v>
      </c>
      <c r="CE21" s="261" t="s">
        <v>442</v>
      </c>
      <c r="CF21" s="261" t="s">
        <v>442</v>
      </c>
      <c r="CG21" s="261" t="s">
        <v>442</v>
      </c>
      <c r="CH21" s="261" t="s">
        <v>442</v>
      </c>
      <c r="CI21" s="261" t="s">
        <v>442</v>
      </c>
      <c r="CJ21" s="261" t="s">
        <v>442</v>
      </c>
      <c r="CK21" s="261" t="s">
        <v>442</v>
      </c>
      <c r="CL21" s="261" t="s">
        <v>442</v>
      </c>
      <c r="CM21" s="261" t="s">
        <v>442</v>
      </c>
      <c r="CN21" s="261" t="s">
        <v>442</v>
      </c>
      <c r="CO21" s="261" t="s">
        <v>442</v>
      </c>
      <c r="CP21" s="261" t="s">
        <v>442</v>
      </c>
      <c r="CQ21" s="261" t="s">
        <v>442</v>
      </c>
      <c r="CR21" s="261" t="s">
        <v>588</v>
      </c>
      <c r="CS21" s="261" t="s">
        <v>433</v>
      </c>
      <c r="CT21" s="261" t="s">
        <v>442</v>
      </c>
      <c r="CU21" s="261" t="s">
        <v>589</v>
      </c>
      <c r="CV21" s="261" t="s">
        <v>442</v>
      </c>
      <c r="CW21" s="261" t="s">
        <v>442</v>
      </c>
      <c r="CX21" s="293">
        <f t="shared" si="7"/>
        <v>0.59137021978021975</v>
      </c>
      <c r="CY21" s="289">
        <v>9100000</v>
      </c>
      <c r="CZ21" s="287">
        <v>45103</v>
      </c>
      <c r="DA21" s="293">
        <v>0.59137021978021975</v>
      </c>
      <c r="DB21" s="261" t="s">
        <v>442</v>
      </c>
      <c r="DC21" s="261" t="s">
        <v>442</v>
      </c>
      <c r="DD21" s="261" t="s">
        <v>577</v>
      </c>
    </row>
    <row r="22" spans="1:108">
      <c r="A22" s="264" t="s">
        <v>380</v>
      </c>
      <c r="B22" s="284">
        <v>2435</v>
      </c>
      <c r="C22" s="284">
        <f t="shared" si="0"/>
        <v>2435</v>
      </c>
      <c r="D22" s="285">
        <v>11047</v>
      </c>
      <c r="E22" s="286">
        <f t="shared" si="1"/>
        <v>11047</v>
      </c>
      <c r="F22" s="287">
        <v>45869</v>
      </c>
      <c r="G22" s="285" t="s">
        <v>159</v>
      </c>
      <c r="H22" s="285" t="s">
        <v>573</v>
      </c>
      <c r="I22" s="261">
        <v>2021</v>
      </c>
      <c r="J22" s="261" t="s">
        <v>574</v>
      </c>
      <c r="K22" s="261" t="s">
        <v>575</v>
      </c>
      <c r="L22" s="288">
        <v>1668779</v>
      </c>
      <c r="M22" s="261" t="s">
        <v>576</v>
      </c>
      <c r="N22" s="261" t="s">
        <v>577</v>
      </c>
      <c r="O22" s="261" t="s">
        <v>578</v>
      </c>
      <c r="P22" s="287">
        <v>45261</v>
      </c>
      <c r="Q22" s="287" t="s">
        <v>590</v>
      </c>
      <c r="R22" s="261" t="s">
        <v>577</v>
      </c>
      <c r="S22" s="261" t="s">
        <v>580</v>
      </c>
      <c r="T22" s="261">
        <v>10</v>
      </c>
      <c r="U22" s="288">
        <v>0</v>
      </c>
      <c r="V22" s="289">
        <v>0</v>
      </c>
      <c r="W22" s="261" t="str">
        <f t="shared" si="2"/>
        <v>PERF</v>
      </c>
      <c r="X22" s="261" t="s">
        <v>581</v>
      </c>
      <c r="Y22" s="261" t="s">
        <v>581</v>
      </c>
      <c r="Z22" s="261" t="s">
        <v>573</v>
      </c>
      <c r="AA22" s="264" t="s">
        <v>380</v>
      </c>
      <c r="AB22" s="286">
        <f t="shared" si="3"/>
        <v>2435</v>
      </c>
      <c r="AC22" s="286">
        <v>8356</v>
      </c>
      <c r="AD22" s="286">
        <f t="shared" si="4"/>
        <v>8356</v>
      </c>
      <c r="AE22" s="261" t="s">
        <v>593</v>
      </c>
      <c r="AF22" s="261" t="s">
        <v>583</v>
      </c>
      <c r="AG22" s="290">
        <v>7814159</v>
      </c>
      <c r="AH22" s="261" t="s">
        <v>583</v>
      </c>
      <c r="AI22" s="291">
        <v>44852</v>
      </c>
      <c r="AJ22" s="261" t="s">
        <v>584</v>
      </c>
      <c r="AK22" s="292">
        <v>45548</v>
      </c>
      <c r="AL22" s="292" t="s">
        <v>585</v>
      </c>
      <c r="AM22" s="292" t="s">
        <v>442</v>
      </c>
      <c r="AN22" s="261" t="s">
        <v>442</v>
      </c>
      <c r="AO22" s="261" t="s">
        <v>442</v>
      </c>
      <c r="AP22" s="261" t="s">
        <v>442</v>
      </c>
      <c r="AQ22" s="261" t="s">
        <v>442</v>
      </c>
      <c r="AR22" s="290">
        <v>160</v>
      </c>
      <c r="AS22" s="287">
        <f t="shared" si="5"/>
        <v>50669</v>
      </c>
      <c r="AT22" s="261">
        <v>180</v>
      </c>
      <c r="AU22" s="261" t="s">
        <v>442</v>
      </c>
      <c r="AV22" s="290">
        <v>4775809</v>
      </c>
      <c r="AW22" s="290">
        <v>3940322.14</v>
      </c>
      <c r="AX22" s="261" t="s">
        <v>442</v>
      </c>
      <c r="AY22" s="261" t="s">
        <v>442</v>
      </c>
      <c r="AZ22" s="290">
        <v>4775809</v>
      </c>
      <c r="BA22" s="261">
        <v>100</v>
      </c>
      <c r="BB22" s="261" t="s">
        <v>442</v>
      </c>
      <c r="BC22" s="261" t="s">
        <v>586</v>
      </c>
      <c r="BD22" s="261" t="s">
        <v>586</v>
      </c>
      <c r="BE22" s="289">
        <v>57031</v>
      </c>
      <c r="BF22" s="261" t="s">
        <v>442</v>
      </c>
      <c r="BG22" s="261" t="s">
        <v>442</v>
      </c>
      <c r="BH22" s="261" t="s">
        <v>587</v>
      </c>
      <c r="BI22" s="293">
        <v>0.15210000000000001</v>
      </c>
      <c r="BJ22" s="261" t="s">
        <v>591</v>
      </c>
      <c r="BK22" s="261" t="s">
        <v>442</v>
      </c>
      <c r="BL22" s="294">
        <f t="shared" si="6"/>
        <v>7.8000000000000014E-2</v>
      </c>
      <c r="BM22" s="261" t="s">
        <v>442</v>
      </c>
      <c r="BN22" s="261" t="s">
        <v>442</v>
      </c>
      <c r="BO22" s="261" t="s">
        <v>442</v>
      </c>
      <c r="BP22" s="261" t="s">
        <v>442</v>
      </c>
      <c r="BQ22" s="261" t="s">
        <v>442</v>
      </c>
      <c r="BR22" s="261" t="s">
        <v>442</v>
      </c>
      <c r="BS22" s="261" t="s">
        <v>442</v>
      </c>
      <c r="BT22" s="261" t="s">
        <v>442</v>
      </c>
      <c r="BU22" s="261" t="s">
        <v>442</v>
      </c>
      <c r="BV22" s="261" t="s">
        <v>442</v>
      </c>
      <c r="BW22" s="261" t="s">
        <v>442</v>
      </c>
      <c r="BX22" s="261" t="s">
        <v>442</v>
      </c>
      <c r="BY22" s="261" t="s">
        <v>442</v>
      </c>
      <c r="BZ22" s="261" t="s">
        <v>442</v>
      </c>
      <c r="CA22" s="261" t="s">
        <v>442</v>
      </c>
      <c r="CB22" s="261" t="s">
        <v>442</v>
      </c>
      <c r="CC22" s="290">
        <v>0</v>
      </c>
      <c r="CD22" s="261" t="s">
        <v>442</v>
      </c>
      <c r="CE22" s="261" t="s">
        <v>442</v>
      </c>
      <c r="CF22" s="261" t="s">
        <v>442</v>
      </c>
      <c r="CG22" s="261" t="s">
        <v>442</v>
      </c>
      <c r="CH22" s="261" t="s">
        <v>442</v>
      </c>
      <c r="CI22" s="261" t="s">
        <v>442</v>
      </c>
      <c r="CJ22" s="261" t="s">
        <v>442</v>
      </c>
      <c r="CK22" s="261" t="s">
        <v>442</v>
      </c>
      <c r="CL22" s="261" t="s">
        <v>442</v>
      </c>
      <c r="CM22" s="261" t="s">
        <v>442</v>
      </c>
      <c r="CN22" s="261" t="s">
        <v>442</v>
      </c>
      <c r="CO22" s="261" t="s">
        <v>442</v>
      </c>
      <c r="CP22" s="261" t="s">
        <v>442</v>
      </c>
      <c r="CQ22" s="261" t="s">
        <v>442</v>
      </c>
      <c r="CR22" s="261" t="s">
        <v>588</v>
      </c>
      <c r="CS22" s="261" t="s">
        <v>433</v>
      </c>
      <c r="CT22" s="261" t="s">
        <v>442</v>
      </c>
      <c r="CU22" s="261" t="s">
        <v>589</v>
      </c>
      <c r="CV22" s="261" t="s">
        <v>442</v>
      </c>
      <c r="CW22" s="261" t="s">
        <v>442</v>
      </c>
      <c r="CX22" s="293">
        <f t="shared" si="7"/>
        <v>0.61117376802801171</v>
      </c>
      <c r="CY22" s="289">
        <v>7814159</v>
      </c>
      <c r="CZ22" s="287">
        <v>44852</v>
      </c>
      <c r="DA22" s="293">
        <v>0.61117376802801171</v>
      </c>
      <c r="DB22" s="261" t="s">
        <v>442</v>
      </c>
      <c r="DC22" s="261" t="s">
        <v>442</v>
      </c>
      <c r="DD22" s="261" t="s">
        <v>577</v>
      </c>
    </row>
    <row r="23" spans="1:108">
      <c r="A23" s="264" t="s">
        <v>380</v>
      </c>
      <c r="B23" s="284">
        <v>2449</v>
      </c>
      <c r="C23" s="284">
        <f t="shared" si="0"/>
        <v>2449</v>
      </c>
      <c r="D23" s="285">
        <v>10550</v>
      </c>
      <c r="E23" s="286">
        <f t="shared" si="1"/>
        <v>10550</v>
      </c>
      <c r="F23" s="287">
        <v>45869</v>
      </c>
      <c r="G23" s="285" t="s">
        <v>159</v>
      </c>
      <c r="H23" s="285" t="s">
        <v>573</v>
      </c>
      <c r="I23" s="261">
        <v>2021</v>
      </c>
      <c r="J23" s="261" t="s">
        <v>574</v>
      </c>
      <c r="K23" s="261" t="s">
        <v>575</v>
      </c>
      <c r="L23" s="288">
        <v>2039880</v>
      </c>
      <c r="M23" s="261" t="s">
        <v>576</v>
      </c>
      <c r="N23" s="261" t="s">
        <v>577</v>
      </c>
      <c r="O23" s="261" t="s">
        <v>578</v>
      </c>
      <c r="P23" s="287">
        <v>45331</v>
      </c>
      <c r="Q23" s="287" t="s">
        <v>592</v>
      </c>
      <c r="R23" s="261" t="s">
        <v>577</v>
      </c>
      <c r="S23" s="261" t="s">
        <v>580</v>
      </c>
      <c r="T23" s="261">
        <v>13</v>
      </c>
      <c r="U23" s="288">
        <v>0</v>
      </c>
      <c r="V23" s="289">
        <v>0</v>
      </c>
      <c r="W23" s="261" t="str">
        <f t="shared" si="2"/>
        <v>PERF</v>
      </c>
      <c r="X23" s="261" t="s">
        <v>581</v>
      </c>
      <c r="Y23" s="261" t="s">
        <v>581</v>
      </c>
      <c r="Z23" s="261" t="s">
        <v>573</v>
      </c>
      <c r="AA23" s="264" t="s">
        <v>380</v>
      </c>
      <c r="AB23" s="286">
        <f t="shared" si="3"/>
        <v>2449</v>
      </c>
      <c r="AC23" s="286">
        <v>8466</v>
      </c>
      <c r="AD23" s="286">
        <f t="shared" si="4"/>
        <v>8466</v>
      </c>
      <c r="AE23" s="261" t="s">
        <v>582</v>
      </c>
      <c r="AF23" s="261" t="s">
        <v>583</v>
      </c>
      <c r="AG23" s="290">
        <v>11000000</v>
      </c>
      <c r="AH23" s="261" t="s">
        <v>583</v>
      </c>
      <c r="AI23" s="291">
        <v>45238</v>
      </c>
      <c r="AJ23" s="261" t="s">
        <v>584</v>
      </c>
      <c r="AK23" s="292">
        <v>45548</v>
      </c>
      <c r="AL23" s="292" t="s">
        <v>585</v>
      </c>
      <c r="AM23" s="292" t="s">
        <v>442</v>
      </c>
      <c r="AN23" s="261" t="s">
        <v>442</v>
      </c>
      <c r="AO23" s="261" t="s">
        <v>442</v>
      </c>
      <c r="AP23" s="261" t="s">
        <v>442</v>
      </c>
      <c r="AQ23" s="261" t="s">
        <v>442</v>
      </c>
      <c r="AR23" s="290">
        <v>169</v>
      </c>
      <c r="AS23" s="287">
        <f t="shared" si="5"/>
        <v>50939</v>
      </c>
      <c r="AT23" s="261">
        <v>180</v>
      </c>
      <c r="AU23" s="261" t="s">
        <v>442</v>
      </c>
      <c r="AV23" s="290">
        <v>7700082</v>
      </c>
      <c r="AW23" s="290">
        <v>7544866.7699999996</v>
      </c>
      <c r="AX23" s="261" t="s">
        <v>442</v>
      </c>
      <c r="AY23" s="261" t="s">
        <v>442</v>
      </c>
      <c r="AZ23" s="290">
        <v>7700082</v>
      </c>
      <c r="BA23" s="261">
        <v>100</v>
      </c>
      <c r="BB23" s="261" t="s">
        <v>442</v>
      </c>
      <c r="BC23" s="261" t="s">
        <v>586</v>
      </c>
      <c r="BD23" s="261" t="s">
        <v>586</v>
      </c>
      <c r="BE23" s="289">
        <v>102442</v>
      </c>
      <c r="BF23" s="261" t="s">
        <v>442</v>
      </c>
      <c r="BG23" s="261" t="s">
        <v>442</v>
      </c>
      <c r="BH23" s="261" t="s">
        <v>587</v>
      </c>
      <c r="BI23" s="293">
        <v>0.1391</v>
      </c>
      <c r="BJ23" s="261" t="s">
        <v>591</v>
      </c>
      <c r="BK23" s="261" t="s">
        <v>442</v>
      </c>
      <c r="BL23" s="294">
        <f t="shared" si="6"/>
        <v>6.5000000000000002E-2</v>
      </c>
      <c r="BM23" s="261" t="s">
        <v>442</v>
      </c>
      <c r="BN23" s="261" t="s">
        <v>442</v>
      </c>
      <c r="BO23" s="261" t="s">
        <v>442</v>
      </c>
      <c r="BP23" s="261" t="s">
        <v>442</v>
      </c>
      <c r="BQ23" s="261" t="s">
        <v>442</v>
      </c>
      <c r="BR23" s="261" t="s">
        <v>442</v>
      </c>
      <c r="BS23" s="261" t="s">
        <v>442</v>
      </c>
      <c r="BT23" s="261" t="s">
        <v>442</v>
      </c>
      <c r="BU23" s="261" t="s">
        <v>442</v>
      </c>
      <c r="BV23" s="261" t="s">
        <v>442</v>
      </c>
      <c r="BW23" s="261" t="s">
        <v>442</v>
      </c>
      <c r="BX23" s="261" t="s">
        <v>442</v>
      </c>
      <c r="BY23" s="261" t="s">
        <v>442</v>
      </c>
      <c r="BZ23" s="261" t="s">
        <v>442</v>
      </c>
      <c r="CA23" s="261" t="s">
        <v>442</v>
      </c>
      <c r="CB23" s="261" t="s">
        <v>442</v>
      </c>
      <c r="CC23" s="290">
        <v>0</v>
      </c>
      <c r="CD23" s="261" t="s">
        <v>442</v>
      </c>
      <c r="CE23" s="261" t="s">
        <v>442</v>
      </c>
      <c r="CF23" s="261" t="s">
        <v>442</v>
      </c>
      <c r="CG23" s="261" t="s">
        <v>442</v>
      </c>
      <c r="CH23" s="261" t="s">
        <v>442</v>
      </c>
      <c r="CI23" s="261" t="s">
        <v>442</v>
      </c>
      <c r="CJ23" s="261" t="s">
        <v>442</v>
      </c>
      <c r="CK23" s="261" t="s">
        <v>442</v>
      </c>
      <c r="CL23" s="261" t="s">
        <v>442</v>
      </c>
      <c r="CM23" s="261" t="s">
        <v>442</v>
      </c>
      <c r="CN23" s="261" t="s">
        <v>442</v>
      </c>
      <c r="CO23" s="261" t="s">
        <v>442</v>
      </c>
      <c r="CP23" s="261" t="s">
        <v>442</v>
      </c>
      <c r="CQ23" s="261" t="s">
        <v>442</v>
      </c>
      <c r="CR23" s="261" t="s">
        <v>588</v>
      </c>
      <c r="CS23" s="261" t="s">
        <v>433</v>
      </c>
      <c r="CT23" s="261" t="s">
        <v>442</v>
      </c>
      <c r="CU23" s="261" t="s">
        <v>589</v>
      </c>
      <c r="CV23" s="261" t="s">
        <v>442</v>
      </c>
      <c r="CW23" s="261" t="s">
        <v>442</v>
      </c>
      <c r="CX23" s="293">
        <f t="shared" si="7"/>
        <v>0.63115426229508198</v>
      </c>
      <c r="CY23" s="289">
        <v>12200000</v>
      </c>
      <c r="CZ23" s="287">
        <v>45505</v>
      </c>
      <c r="DA23" s="293">
        <v>0.58439509090909092</v>
      </c>
      <c r="DB23" s="261" t="s">
        <v>442</v>
      </c>
      <c r="DC23" s="261" t="s">
        <v>442</v>
      </c>
      <c r="DD23" s="261" t="s">
        <v>577</v>
      </c>
    </row>
    <row r="24" spans="1:108">
      <c r="A24" s="264" t="s">
        <v>380</v>
      </c>
      <c r="B24" s="284">
        <v>2390</v>
      </c>
      <c r="C24" s="284">
        <f t="shared" si="0"/>
        <v>2390</v>
      </c>
      <c r="D24" s="285">
        <v>11131</v>
      </c>
      <c r="E24" s="286">
        <f t="shared" si="1"/>
        <v>11131</v>
      </c>
      <c r="F24" s="287">
        <v>45869</v>
      </c>
      <c r="G24" s="285" t="s">
        <v>159</v>
      </c>
      <c r="H24" s="285" t="s">
        <v>573</v>
      </c>
      <c r="I24" s="261">
        <v>2021</v>
      </c>
      <c r="J24" s="261" t="s">
        <v>574</v>
      </c>
      <c r="K24" s="261" t="s">
        <v>575</v>
      </c>
      <c r="L24" s="288">
        <v>1055979</v>
      </c>
      <c r="M24" s="261" t="s">
        <v>576</v>
      </c>
      <c r="N24" s="261" t="s">
        <v>577</v>
      </c>
      <c r="O24" s="261" t="s">
        <v>578</v>
      </c>
      <c r="P24" s="287">
        <v>45139</v>
      </c>
      <c r="Q24" s="287" t="s">
        <v>579</v>
      </c>
      <c r="R24" s="261" t="s">
        <v>577</v>
      </c>
      <c r="S24" s="261" t="s">
        <v>580</v>
      </c>
      <c r="T24" s="261">
        <v>16</v>
      </c>
      <c r="U24" s="288">
        <v>0</v>
      </c>
      <c r="V24" s="289">
        <v>0</v>
      </c>
      <c r="W24" s="261" t="str">
        <f t="shared" si="2"/>
        <v>PERF</v>
      </c>
      <c r="X24" s="261" t="s">
        <v>581</v>
      </c>
      <c r="Y24" s="261" t="s">
        <v>581</v>
      </c>
      <c r="Z24" s="261" t="s">
        <v>573</v>
      </c>
      <c r="AA24" s="264" t="s">
        <v>380</v>
      </c>
      <c r="AB24" s="286">
        <f t="shared" si="3"/>
        <v>2390</v>
      </c>
      <c r="AC24" s="286">
        <v>8057</v>
      </c>
      <c r="AD24" s="286">
        <f t="shared" si="4"/>
        <v>8057</v>
      </c>
      <c r="AE24" s="261" t="s">
        <v>582</v>
      </c>
      <c r="AF24" s="261" t="s">
        <v>583</v>
      </c>
      <c r="AG24" s="290">
        <v>4347055</v>
      </c>
      <c r="AH24" s="261" t="s">
        <v>583</v>
      </c>
      <c r="AI24" s="291">
        <v>43699</v>
      </c>
      <c r="AJ24" s="261" t="s">
        <v>584</v>
      </c>
      <c r="AK24" s="292">
        <v>45548</v>
      </c>
      <c r="AL24" s="292" t="s">
        <v>585</v>
      </c>
      <c r="AM24" s="292" t="s">
        <v>442</v>
      </c>
      <c r="AN24" s="261" t="s">
        <v>442</v>
      </c>
      <c r="AO24" s="261" t="s">
        <v>442</v>
      </c>
      <c r="AP24" s="261" t="s">
        <v>442</v>
      </c>
      <c r="AQ24" s="261" t="s">
        <v>442</v>
      </c>
      <c r="AR24" s="290">
        <v>156</v>
      </c>
      <c r="AS24" s="287">
        <f t="shared" si="5"/>
        <v>50549</v>
      </c>
      <c r="AT24" s="261">
        <v>180</v>
      </c>
      <c r="AU24" s="261" t="s">
        <v>442</v>
      </c>
      <c r="AV24" s="290">
        <v>3176594</v>
      </c>
      <c r="AW24" s="290">
        <v>3079359.95</v>
      </c>
      <c r="AX24" s="261" t="s">
        <v>442</v>
      </c>
      <c r="AY24" s="261" t="s">
        <v>442</v>
      </c>
      <c r="AZ24" s="290">
        <v>3176594</v>
      </c>
      <c r="BA24" s="261">
        <v>100</v>
      </c>
      <c r="BB24" s="261" t="s">
        <v>442</v>
      </c>
      <c r="BC24" s="261" t="s">
        <v>586</v>
      </c>
      <c r="BD24" s="261" t="s">
        <v>586</v>
      </c>
      <c r="BE24" s="289">
        <v>42943</v>
      </c>
      <c r="BF24" s="261" t="s">
        <v>442</v>
      </c>
      <c r="BG24" s="261" t="s">
        <v>442</v>
      </c>
      <c r="BH24" s="261" t="s">
        <v>587</v>
      </c>
      <c r="BI24" s="293">
        <v>0.1421</v>
      </c>
      <c r="BJ24" s="261" t="s">
        <v>591</v>
      </c>
      <c r="BK24" s="261" t="s">
        <v>442</v>
      </c>
      <c r="BL24" s="294">
        <f t="shared" si="6"/>
        <v>6.8000000000000005E-2</v>
      </c>
      <c r="BM24" s="261" t="s">
        <v>442</v>
      </c>
      <c r="BN24" s="261" t="s">
        <v>442</v>
      </c>
      <c r="BO24" s="261" t="s">
        <v>442</v>
      </c>
      <c r="BP24" s="261" t="s">
        <v>442</v>
      </c>
      <c r="BQ24" s="261" t="s">
        <v>442</v>
      </c>
      <c r="BR24" s="261" t="s">
        <v>442</v>
      </c>
      <c r="BS24" s="261" t="s">
        <v>442</v>
      </c>
      <c r="BT24" s="261" t="s">
        <v>442</v>
      </c>
      <c r="BU24" s="261" t="s">
        <v>442</v>
      </c>
      <c r="BV24" s="261" t="s">
        <v>442</v>
      </c>
      <c r="BW24" s="261" t="s">
        <v>442</v>
      </c>
      <c r="BX24" s="261" t="s">
        <v>442</v>
      </c>
      <c r="BY24" s="261" t="s">
        <v>442</v>
      </c>
      <c r="BZ24" s="261" t="s">
        <v>442</v>
      </c>
      <c r="CA24" s="261" t="s">
        <v>442</v>
      </c>
      <c r="CB24" s="261" t="s">
        <v>442</v>
      </c>
      <c r="CC24" s="290">
        <v>0</v>
      </c>
      <c r="CD24" s="261" t="s">
        <v>442</v>
      </c>
      <c r="CE24" s="261" t="s">
        <v>442</v>
      </c>
      <c r="CF24" s="261" t="s">
        <v>442</v>
      </c>
      <c r="CG24" s="261" t="s">
        <v>442</v>
      </c>
      <c r="CH24" s="261" t="s">
        <v>442</v>
      </c>
      <c r="CI24" s="261" t="s">
        <v>442</v>
      </c>
      <c r="CJ24" s="261" t="s">
        <v>442</v>
      </c>
      <c r="CK24" s="261" t="s">
        <v>442</v>
      </c>
      <c r="CL24" s="261" t="s">
        <v>442</v>
      </c>
      <c r="CM24" s="261" t="s">
        <v>442</v>
      </c>
      <c r="CN24" s="261" t="s">
        <v>442</v>
      </c>
      <c r="CO24" s="261" t="s">
        <v>442</v>
      </c>
      <c r="CP24" s="261" t="s">
        <v>442</v>
      </c>
      <c r="CQ24" s="261" t="s">
        <v>442</v>
      </c>
      <c r="CR24" s="261" t="s">
        <v>588</v>
      </c>
      <c r="CS24" s="261" t="s">
        <v>433</v>
      </c>
      <c r="CT24" s="261" t="s">
        <v>442</v>
      </c>
      <c r="CU24" s="261" t="s">
        <v>589</v>
      </c>
      <c r="CV24" s="261" t="s">
        <v>442</v>
      </c>
      <c r="CW24" s="261" t="s">
        <v>442</v>
      </c>
      <c r="CX24" s="293">
        <f t="shared" si="7"/>
        <v>0.67487626749336294</v>
      </c>
      <c r="CY24" s="289">
        <v>4706928</v>
      </c>
      <c r="CZ24" s="287">
        <v>45057</v>
      </c>
      <c r="DA24" s="293">
        <v>0.64521318363059732</v>
      </c>
      <c r="DB24" s="261" t="s">
        <v>442</v>
      </c>
      <c r="DC24" s="261" t="s">
        <v>442</v>
      </c>
      <c r="DD24" s="261" t="s">
        <v>577</v>
      </c>
    </row>
    <row r="25" spans="1:108">
      <c r="A25" s="264" t="s">
        <v>380</v>
      </c>
      <c r="B25" s="284">
        <v>2409</v>
      </c>
      <c r="C25" s="284">
        <f t="shared" si="0"/>
        <v>2409</v>
      </c>
      <c r="D25" s="285">
        <v>8907</v>
      </c>
      <c r="E25" s="286">
        <f t="shared" si="1"/>
        <v>8907</v>
      </c>
      <c r="F25" s="287">
        <v>45869</v>
      </c>
      <c r="G25" s="285" t="s">
        <v>159</v>
      </c>
      <c r="H25" s="285" t="s">
        <v>573</v>
      </c>
      <c r="I25" s="261">
        <v>2021</v>
      </c>
      <c r="J25" s="261" t="s">
        <v>574</v>
      </c>
      <c r="K25" s="261" t="s">
        <v>575</v>
      </c>
      <c r="L25" s="288">
        <v>2082345</v>
      </c>
      <c r="M25" s="261" t="s">
        <v>576</v>
      </c>
      <c r="N25" s="261" t="s">
        <v>577</v>
      </c>
      <c r="O25" s="261" t="s">
        <v>578</v>
      </c>
      <c r="P25" s="287">
        <v>45212</v>
      </c>
      <c r="Q25" s="287" t="s">
        <v>592</v>
      </c>
      <c r="R25" s="261" t="s">
        <v>577</v>
      </c>
      <c r="S25" s="261" t="s">
        <v>580</v>
      </c>
      <c r="T25" s="261">
        <v>15</v>
      </c>
      <c r="U25" s="288">
        <v>0</v>
      </c>
      <c r="V25" s="289">
        <v>0</v>
      </c>
      <c r="W25" s="261" t="str">
        <f t="shared" si="2"/>
        <v>PERF</v>
      </c>
      <c r="X25" s="261" t="s">
        <v>581</v>
      </c>
      <c r="Y25" s="261" t="s">
        <v>581</v>
      </c>
      <c r="Z25" s="261" t="s">
        <v>573</v>
      </c>
      <c r="AA25" s="264" t="s">
        <v>380</v>
      </c>
      <c r="AB25" s="286">
        <f t="shared" si="3"/>
        <v>2409</v>
      </c>
      <c r="AC25" s="286">
        <v>7889</v>
      </c>
      <c r="AD25" s="286">
        <f t="shared" si="4"/>
        <v>7889</v>
      </c>
      <c r="AE25" s="261" t="s">
        <v>582</v>
      </c>
      <c r="AF25" s="261" t="s">
        <v>583</v>
      </c>
      <c r="AG25" s="290">
        <v>10075045</v>
      </c>
      <c r="AH25" s="261" t="s">
        <v>583</v>
      </c>
      <c r="AI25" s="291">
        <v>43347</v>
      </c>
      <c r="AJ25" s="261" t="s">
        <v>584</v>
      </c>
      <c r="AK25" s="292">
        <v>45548</v>
      </c>
      <c r="AL25" s="292" t="s">
        <v>585</v>
      </c>
      <c r="AM25" s="292" t="s">
        <v>442</v>
      </c>
      <c r="AN25" s="261" t="s">
        <v>442</v>
      </c>
      <c r="AO25" s="261" t="s">
        <v>442</v>
      </c>
      <c r="AP25" s="261" t="s">
        <v>442</v>
      </c>
      <c r="AQ25" s="261" t="s">
        <v>442</v>
      </c>
      <c r="AR25" s="290">
        <v>158</v>
      </c>
      <c r="AS25" s="287">
        <f t="shared" si="5"/>
        <v>50609</v>
      </c>
      <c r="AT25" s="261">
        <v>180</v>
      </c>
      <c r="AU25" s="261" t="s">
        <v>442</v>
      </c>
      <c r="AV25" s="290">
        <v>6650000</v>
      </c>
      <c r="AW25" s="290">
        <v>6274558.3600000003</v>
      </c>
      <c r="AX25" s="261" t="s">
        <v>442</v>
      </c>
      <c r="AY25" s="261" t="s">
        <v>442</v>
      </c>
      <c r="AZ25" s="290">
        <v>6650000</v>
      </c>
      <c r="BA25" s="261">
        <v>100</v>
      </c>
      <c r="BB25" s="261" t="s">
        <v>442</v>
      </c>
      <c r="BC25" s="261" t="s">
        <v>586</v>
      </c>
      <c r="BD25" s="261" t="s">
        <v>586</v>
      </c>
      <c r="BE25" s="289">
        <v>85208</v>
      </c>
      <c r="BF25" s="261" t="s">
        <v>442</v>
      </c>
      <c r="BG25" s="261" t="s">
        <v>442</v>
      </c>
      <c r="BH25" s="261" t="s">
        <v>587</v>
      </c>
      <c r="BI25" s="293">
        <v>0.13730000000000001</v>
      </c>
      <c r="BJ25" s="261" t="s">
        <v>591</v>
      </c>
      <c r="BK25" s="261" t="s">
        <v>442</v>
      </c>
      <c r="BL25" s="294">
        <f t="shared" si="6"/>
        <v>6.3200000000000006E-2</v>
      </c>
      <c r="BM25" s="261" t="s">
        <v>442</v>
      </c>
      <c r="BN25" s="261" t="s">
        <v>442</v>
      </c>
      <c r="BO25" s="261" t="s">
        <v>442</v>
      </c>
      <c r="BP25" s="261" t="s">
        <v>442</v>
      </c>
      <c r="BQ25" s="261" t="s">
        <v>442</v>
      </c>
      <c r="BR25" s="261" t="s">
        <v>442</v>
      </c>
      <c r="BS25" s="261" t="s">
        <v>442</v>
      </c>
      <c r="BT25" s="261" t="s">
        <v>442</v>
      </c>
      <c r="BU25" s="261" t="s">
        <v>442</v>
      </c>
      <c r="BV25" s="261" t="s">
        <v>442</v>
      </c>
      <c r="BW25" s="261" t="s">
        <v>442</v>
      </c>
      <c r="BX25" s="261" t="s">
        <v>442</v>
      </c>
      <c r="BY25" s="261" t="s">
        <v>442</v>
      </c>
      <c r="BZ25" s="261" t="s">
        <v>442</v>
      </c>
      <c r="CA25" s="261" t="s">
        <v>442</v>
      </c>
      <c r="CB25" s="261" t="s">
        <v>442</v>
      </c>
      <c r="CC25" s="290">
        <v>0</v>
      </c>
      <c r="CD25" s="261" t="s">
        <v>442</v>
      </c>
      <c r="CE25" s="261" t="s">
        <v>442</v>
      </c>
      <c r="CF25" s="261" t="s">
        <v>442</v>
      </c>
      <c r="CG25" s="261" t="s">
        <v>442</v>
      </c>
      <c r="CH25" s="261" t="s">
        <v>442</v>
      </c>
      <c r="CI25" s="261" t="s">
        <v>442</v>
      </c>
      <c r="CJ25" s="261" t="s">
        <v>442</v>
      </c>
      <c r="CK25" s="261" t="s">
        <v>442</v>
      </c>
      <c r="CL25" s="261" t="s">
        <v>442</v>
      </c>
      <c r="CM25" s="261" t="s">
        <v>442</v>
      </c>
      <c r="CN25" s="261" t="s">
        <v>442</v>
      </c>
      <c r="CO25" s="261" t="s">
        <v>442</v>
      </c>
      <c r="CP25" s="261" t="s">
        <v>442</v>
      </c>
      <c r="CQ25" s="261" t="s">
        <v>442</v>
      </c>
      <c r="CR25" s="261" t="s">
        <v>588</v>
      </c>
      <c r="CS25" s="261" t="s">
        <v>433</v>
      </c>
      <c r="CT25" s="261" t="s">
        <v>442</v>
      </c>
      <c r="CU25" s="261" t="s">
        <v>589</v>
      </c>
      <c r="CV25" s="261" t="s">
        <v>442</v>
      </c>
      <c r="CW25" s="261" t="s">
        <v>442</v>
      </c>
      <c r="CX25" s="293">
        <f t="shared" si="7"/>
        <v>0.66799227137964512</v>
      </c>
      <c r="CY25" s="289">
        <v>9955205</v>
      </c>
      <c r="CZ25" s="287">
        <v>45169</v>
      </c>
      <c r="DA25" s="293">
        <v>0.66799227137964512</v>
      </c>
      <c r="DB25" s="261" t="s">
        <v>442</v>
      </c>
      <c r="DC25" s="261" t="s">
        <v>442</v>
      </c>
      <c r="DD25" s="261" t="s">
        <v>577</v>
      </c>
    </row>
    <row r="26" spans="1:108">
      <c r="A26" s="264" t="s">
        <v>380</v>
      </c>
      <c r="B26" s="284">
        <v>2300</v>
      </c>
      <c r="C26" s="284">
        <f t="shared" si="0"/>
        <v>2300</v>
      </c>
      <c r="D26" s="285">
        <v>10799</v>
      </c>
      <c r="E26" s="286">
        <f t="shared" si="1"/>
        <v>10799</v>
      </c>
      <c r="F26" s="287">
        <v>45869</v>
      </c>
      <c r="G26" s="285" t="s">
        <v>159</v>
      </c>
      <c r="H26" s="285" t="s">
        <v>573</v>
      </c>
      <c r="I26" s="261">
        <v>2021</v>
      </c>
      <c r="J26" s="261" t="s">
        <v>574</v>
      </c>
      <c r="K26" s="261" t="s">
        <v>575</v>
      </c>
      <c r="L26" s="288">
        <v>3720329</v>
      </c>
      <c r="M26" s="261" t="s">
        <v>576</v>
      </c>
      <c r="N26" s="261" t="s">
        <v>577</v>
      </c>
      <c r="O26" s="261" t="s">
        <v>578</v>
      </c>
      <c r="P26" s="287">
        <v>44859</v>
      </c>
      <c r="Q26" s="287" t="s">
        <v>579</v>
      </c>
      <c r="R26" s="261" t="s">
        <v>577</v>
      </c>
      <c r="S26" s="261" t="s">
        <v>580</v>
      </c>
      <c r="T26" s="261">
        <v>15</v>
      </c>
      <c r="U26" s="288">
        <v>0</v>
      </c>
      <c r="V26" s="289">
        <v>0</v>
      </c>
      <c r="W26" s="261" t="str">
        <f t="shared" si="2"/>
        <v>PERF</v>
      </c>
      <c r="X26" s="261" t="s">
        <v>581</v>
      </c>
      <c r="Y26" s="261" t="s">
        <v>581</v>
      </c>
      <c r="Z26" s="261" t="s">
        <v>573</v>
      </c>
      <c r="AA26" s="264" t="s">
        <v>380</v>
      </c>
      <c r="AB26" s="286">
        <f t="shared" si="3"/>
        <v>2300</v>
      </c>
      <c r="AC26" s="286">
        <v>8251</v>
      </c>
      <c r="AD26" s="286">
        <f t="shared" si="4"/>
        <v>8251</v>
      </c>
      <c r="AE26" s="261" t="s">
        <v>593</v>
      </c>
      <c r="AF26" s="261" t="s">
        <v>583</v>
      </c>
      <c r="AG26" s="290">
        <v>17128797</v>
      </c>
      <c r="AH26" s="261" t="s">
        <v>583</v>
      </c>
      <c r="AI26" s="291">
        <v>44624</v>
      </c>
      <c r="AJ26" s="261" t="s">
        <v>584</v>
      </c>
      <c r="AK26" s="292">
        <v>45548</v>
      </c>
      <c r="AL26" s="292">
        <v>45595</v>
      </c>
      <c r="AM26" s="292" t="s">
        <v>442</v>
      </c>
      <c r="AN26" s="261" t="s">
        <v>442</v>
      </c>
      <c r="AO26" s="261" t="s">
        <v>442</v>
      </c>
      <c r="AP26" s="261" t="s">
        <v>442</v>
      </c>
      <c r="AQ26" s="261" t="s">
        <v>442</v>
      </c>
      <c r="AR26" s="290" t="s">
        <v>442</v>
      </c>
      <c r="AS26" s="287" t="s">
        <v>442</v>
      </c>
      <c r="AT26" s="261">
        <v>180</v>
      </c>
      <c r="AU26" s="261" t="s">
        <v>442</v>
      </c>
      <c r="AV26" s="290" t="s">
        <v>442</v>
      </c>
      <c r="AW26" s="290" t="s">
        <v>442</v>
      </c>
      <c r="AX26" s="261" t="s">
        <v>442</v>
      </c>
      <c r="AY26" s="261" t="s">
        <v>442</v>
      </c>
      <c r="AZ26" s="290" t="s">
        <v>442</v>
      </c>
      <c r="BA26" s="261">
        <v>100</v>
      </c>
      <c r="BB26" s="261" t="s">
        <v>442</v>
      </c>
      <c r="BC26" s="261" t="s">
        <v>586</v>
      </c>
      <c r="BD26" s="261" t="s">
        <v>586</v>
      </c>
      <c r="BE26" s="289" t="s">
        <v>442</v>
      </c>
      <c r="BF26" s="261" t="s">
        <v>442</v>
      </c>
      <c r="BG26" s="261" t="s">
        <v>442</v>
      </c>
      <c r="BH26" s="261" t="s">
        <v>587</v>
      </c>
      <c r="BI26" s="293" t="s">
        <v>442</v>
      </c>
      <c r="BJ26" s="261" t="s">
        <v>442</v>
      </c>
      <c r="BK26" s="261" t="s">
        <v>442</v>
      </c>
      <c r="BL26" s="294" t="s">
        <v>442</v>
      </c>
      <c r="BM26" s="261" t="s">
        <v>442</v>
      </c>
      <c r="BN26" s="261" t="s">
        <v>442</v>
      </c>
      <c r="BO26" s="261" t="s">
        <v>442</v>
      </c>
      <c r="BP26" s="261" t="s">
        <v>442</v>
      </c>
      <c r="BQ26" s="261" t="s">
        <v>442</v>
      </c>
      <c r="BR26" s="261" t="s">
        <v>442</v>
      </c>
      <c r="BS26" s="261" t="s">
        <v>442</v>
      </c>
      <c r="BT26" s="261" t="s">
        <v>442</v>
      </c>
      <c r="BU26" s="261" t="s">
        <v>442</v>
      </c>
      <c r="BV26" s="261" t="s">
        <v>442</v>
      </c>
      <c r="BW26" s="261" t="s">
        <v>442</v>
      </c>
      <c r="BX26" s="261" t="s">
        <v>442</v>
      </c>
      <c r="BY26" s="261" t="s">
        <v>442</v>
      </c>
      <c r="BZ26" s="261" t="s">
        <v>442</v>
      </c>
      <c r="CA26" s="261" t="s">
        <v>442</v>
      </c>
      <c r="CB26" s="261" t="s">
        <v>442</v>
      </c>
      <c r="CC26" s="290" t="s">
        <v>442</v>
      </c>
      <c r="CD26" s="261" t="s">
        <v>442</v>
      </c>
      <c r="CE26" s="261" t="s">
        <v>442</v>
      </c>
      <c r="CF26" s="261" t="s">
        <v>442</v>
      </c>
      <c r="CG26" s="261" t="s">
        <v>442</v>
      </c>
      <c r="CH26" s="261" t="s">
        <v>442</v>
      </c>
      <c r="CI26" s="261" t="s">
        <v>442</v>
      </c>
      <c r="CJ26" s="261" t="s">
        <v>442</v>
      </c>
      <c r="CK26" s="261" t="s">
        <v>442</v>
      </c>
      <c r="CL26" s="261" t="s">
        <v>442</v>
      </c>
      <c r="CM26" s="261" t="s">
        <v>442</v>
      </c>
      <c r="CN26" s="261" t="s">
        <v>442</v>
      </c>
      <c r="CO26" s="261" t="s">
        <v>442</v>
      </c>
      <c r="CP26" s="261" t="s">
        <v>442</v>
      </c>
      <c r="CQ26" s="261" t="s">
        <v>442</v>
      </c>
      <c r="CR26" s="261" t="s">
        <v>588</v>
      </c>
      <c r="CS26" s="261" t="s">
        <v>433</v>
      </c>
      <c r="CT26" s="261" t="s">
        <v>442</v>
      </c>
      <c r="CU26" s="261" t="s">
        <v>589</v>
      </c>
      <c r="CV26" s="261" t="s">
        <v>442</v>
      </c>
      <c r="CW26" s="261" t="s">
        <v>442</v>
      </c>
      <c r="CX26" s="293" t="s">
        <v>442</v>
      </c>
      <c r="CY26" s="289" t="s">
        <v>442</v>
      </c>
      <c r="CZ26" s="287" t="s">
        <v>442</v>
      </c>
      <c r="DA26" s="293" t="s">
        <v>442</v>
      </c>
      <c r="DB26" s="261" t="s">
        <v>442</v>
      </c>
      <c r="DC26" s="261" t="s">
        <v>442</v>
      </c>
      <c r="DD26" s="261" t="s">
        <v>577</v>
      </c>
    </row>
    <row r="27" spans="1:108">
      <c r="A27" s="264" t="s">
        <v>380</v>
      </c>
      <c r="B27" s="284">
        <v>2382</v>
      </c>
      <c r="C27" s="284">
        <f t="shared" si="0"/>
        <v>2382</v>
      </c>
      <c r="D27" s="285">
        <v>11040</v>
      </c>
      <c r="E27" s="286">
        <f t="shared" si="1"/>
        <v>11040</v>
      </c>
      <c r="F27" s="287">
        <v>45869</v>
      </c>
      <c r="G27" s="285" t="s">
        <v>159</v>
      </c>
      <c r="H27" s="285" t="s">
        <v>573</v>
      </c>
      <c r="I27" s="261">
        <v>2021</v>
      </c>
      <c r="J27" s="261" t="s">
        <v>574</v>
      </c>
      <c r="K27" s="261" t="s">
        <v>575</v>
      </c>
      <c r="L27" s="288">
        <v>6065814</v>
      </c>
      <c r="M27" s="261" t="s">
        <v>576</v>
      </c>
      <c r="N27" s="261" t="s">
        <v>577</v>
      </c>
      <c r="O27" s="261" t="s">
        <v>578</v>
      </c>
      <c r="P27" s="287">
        <v>45104</v>
      </c>
      <c r="Q27" s="287" t="s">
        <v>592</v>
      </c>
      <c r="R27" s="261" t="s">
        <v>577</v>
      </c>
      <c r="S27" s="261" t="s">
        <v>580</v>
      </c>
      <c r="T27" s="261">
        <v>18</v>
      </c>
      <c r="U27" s="288">
        <v>0</v>
      </c>
      <c r="V27" s="289">
        <v>0</v>
      </c>
      <c r="W27" s="261" t="str">
        <f t="shared" si="2"/>
        <v>PERF</v>
      </c>
      <c r="X27" s="261" t="s">
        <v>581</v>
      </c>
      <c r="Y27" s="261" t="s">
        <v>581</v>
      </c>
      <c r="Z27" s="261" t="s">
        <v>573</v>
      </c>
      <c r="AA27" s="264" t="s">
        <v>380</v>
      </c>
      <c r="AB27" s="286">
        <f t="shared" si="3"/>
        <v>2382</v>
      </c>
      <c r="AC27" s="286">
        <v>8337</v>
      </c>
      <c r="AD27" s="286">
        <f t="shared" si="4"/>
        <v>8337</v>
      </c>
      <c r="AE27" s="261" t="s">
        <v>593</v>
      </c>
      <c r="AF27" s="261" t="s">
        <v>583</v>
      </c>
      <c r="AG27" s="290">
        <v>26711046</v>
      </c>
      <c r="AH27" s="261" t="s">
        <v>583</v>
      </c>
      <c r="AI27" s="291">
        <v>44812</v>
      </c>
      <c r="AJ27" s="261" t="s">
        <v>584</v>
      </c>
      <c r="AK27" s="292">
        <v>45548</v>
      </c>
      <c r="AL27" s="292" t="s">
        <v>585</v>
      </c>
      <c r="AM27" s="292" t="s">
        <v>442</v>
      </c>
      <c r="AN27" s="261" t="s">
        <v>442</v>
      </c>
      <c r="AO27" s="261" t="s">
        <v>442</v>
      </c>
      <c r="AP27" s="261" t="s">
        <v>442</v>
      </c>
      <c r="AQ27" s="261" t="s">
        <v>442</v>
      </c>
      <c r="AR27" s="290">
        <v>154</v>
      </c>
      <c r="AS27" s="287">
        <f>(AR27*30)+F27</f>
        <v>50489</v>
      </c>
      <c r="AT27" s="261">
        <v>180</v>
      </c>
      <c r="AU27" s="261" t="s">
        <v>442</v>
      </c>
      <c r="AV27" s="290">
        <v>12466603</v>
      </c>
      <c r="AW27" s="290">
        <v>12153303.32</v>
      </c>
      <c r="AX27" s="261" t="s">
        <v>442</v>
      </c>
      <c r="AY27" s="261" t="s">
        <v>442</v>
      </c>
      <c r="AZ27" s="290">
        <v>12466603</v>
      </c>
      <c r="BA27" s="261">
        <v>100</v>
      </c>
      <c r="BB27" s="261" t="s">
        <v>442</v>
      </c>
      <c r="BC27" s="261" t="s">
        <v>586</v>
      </c>
      <c r="BD27" s="261" t="s">
        <v>586</v>
      </c>
      <c r="BE27" s="289">
        <v>169860</v>
      </c>
      <c r="BF27" s="261" t="s">
        <v>442</v>
      </c>
      <c r="BG27" s="261" t="s">
        <v>442</v>
      </c>
      <c r="BH27" s="261" t="s">
        <v>587</v>
      </c>
      <c r="BI27" s="293">
        <v>0.1421</v>
      </c>
      <c r="BJ27" s="261" t="s">
        <v>591</v>
      </c>
      <c r="BK27" s="261" t="s">
        <v>442</v>
      </c>
      <c r="BL27" s="294">
        <f>BI27-IF(BJ27="Prime",10.75%-3.5%,7.41%)</f>
        <v>6.8000000000000005E-2</v>
      </c>
      <c r="BM27" s="261" t="s">
        <v>442</v>
      </c>
      <c r="BN27" s="261" t="s">
        <v>442</v>
      </c>
      <c r="BO27" s="261" t="s">
        <v>442</v>
      </c>
      <c r="BP27" s="261" t="s">
        <v>442</v>
      </c>
      <c r="BQ27" s="261" t="s">
        <v>442</v>
      </c>
      <c r="BR27" s="261" t="s">
        <v>442</v>
      </c>
      <c r="BS27" s="261" t="s">
        <v>442</v>
      </c>
      <c r="BT27" s="261" t="s">
        <v>442</v>
      </c>
      <c r="BU27" s="261" t="s">
        <v>442</v>
      </c>
      <c r="BV27" s="261" t="s">
        <v>442</v>
      </c>
      <c r="BW27" s="261" t="s">
        <v>442</v>
      </c>
      <c r="BX27" s="261" t="s">
        <v>442</v>
      </c>
      <c r="BY27" s="261" t="s">
        <v>442</v>
      </c>
      <c r="BZ27" s="261" t="s">
        <v>442</v>
      </c>
      <c r="CA27" s="261" t="s">
        <v>442</v>
      </c>
      <c r="CB27" s="261" t="s">
        <v>442</v>
      </c>
      <c r="CC27" s="290">
        <v>0</v>
      </c>
      <c r="CD27" s="261" t="s">
        <v>442</v>
      </c>
      <c r="CE27" s="261" t="s">
        <v>442</v>
      </c>
      <c r="CF27" s="261" t="s">
        <v>442</v>
      </c>
      <c r="CG27" s="261" t="s">
        <v>442</v>
      </c>
      <c r="CH27" s="261" t="s">
        <v>442</v>
      </c>
      <c r="CI27" s="261" t="s">
        <v>442</v>
      </c>
      <c r="CJ27" s="261" t="s">
        <v>442</v>
      </c>
      <c r="CK27" s="261" t="s">
        <v>442</v>
      </c>
      <c r="CL27" s="261" t="s">
        <v>442</v>
      </c>
      <c r="CM27" s="261" t="s">
        <v>442</v>
      </c>
      <c r="CN27" s="261" t="s">
        <v>442</v>
      </c>
      <c r="CO27" s="261" t="s">
        <v>442</v>
      </c>
      <c r="CP27" s="261" t="s">
        <v>442</v>
      </c>
      <c r="CQ27" s="261" t="s">
        <v>442</v>
      </c>
      <c r="CR27" s="261" t="s">
        <v>588</v>
      </c>
      <c r="CS27" s="261" t="s">
        <v>433</v>
      </c>
      <c r="CT27" s="261" t="s">
        <v>442</v>
      </c>
      <c r="CU27" s="261" t="s">
        <v>589</v>
      </c>
      <c r="CV27" s="261" t="s">
        <v>442</v>
      </c>
      <c r="CW27" s="261" t="s">
        <v>442</v>
      </c>
      <c r="CX27" s="293">
        <f>AV27/CY27</f>
        <v>0.46672088393693006</v>
      </c>
      <c r="CY27" s="289">
        <v>26711046</v>
      </c>
      <c r="CZ27" s="287">
        <v>44823</v>
      </c>
      <c r="DA27" s="293">
        <v>0.46597213003189769</v>
      </c>
      <c r="DB27" s="261" t="s">
        <v>442</v>
      </c>
      <c r="DC27" s="261" t="s">
        <v>442</v>
      </c>
      <c r="DD27" s="261" t="s">
        <v>577</v>
      </c>
    </row>
    <row r="28" spans="1:108">
      <c r="A28" s="264" t="s">
        <v>380</v>
      </c>
      <c r="B28" s="284">
        <v>2368</v>
      </c>
      <c r="C28" s="284">
        <f t="shared" si="0"/>
        <v>2368</v>
      </c>
      <c r="D28" s="285">
        <v>11088</v>
      </c>
      <c r="E28" s="286">
        <f t="shared" si="1"/>
        <v>11088</v>
      </c>
      <c r="F28" s="287">
        <v>45869</v>
      </c>
      <c r="G28" s="285" t="s">
        <v>159</v>
      </c>
      <c r="H28" s="285" t="s">
        <v>573</v>
      </c>
      <c r="I28" s="261">
        <v>2021</v>
      </c>
      <c r="J28" s="261" t="s">
        <v>574</v>
      </c>
      <c r="K28" s="261" t="s">
        <v>575</v>
      </c>
      <c r="L28" s="288">
        <v>8736600</v>
      </c>
      <c r="M28" s="261" t="s">
        <v>576</v>
      </c>
      <c r="N28" s="261" t="s">
        <v>577</v>
      </c>
      <c r="O28" s="261" t="s">
        <v>578</v>
      </c>
      <c r="P28" s="287">
        <v>45062</v>
      </c>
      <c r="Q28" s="287" t="s">
        <v>590</v>
      </c>
      <c r="R28" s="261" t="s">
        <v>577</v>
      </c>
      <c r="S28" s="261" t="s">
        <v>580</v>
      </c>
      <c r="T28" s="261">
        <v>19</v>
      </c>
      <c r="U28" s="288">
        <v>0</v>
      </c>
      <c r="V28" s="289">
        <v>0</v>
      </c>
      <c r="W28" s="261" t="str">
        <f t="shared" si="2"/>
        <v>PERF</v>
      </c>
      <c r="X28" s="261" t="s">
        <v>581</v>
      </c>
      <c r="Y28" s="261" t="s">
        <v>581</v>
      </c>
      <c r="Z28" s="261" t="s">
        <v>573</v>
      </c>
      <c r="AA28" s="264" t="s">
        <v>380</v>
      </c>
      <c r="AB28" s="286">
        <f t="shared" si="3"/>
        <v>2368</v>
      </c>
      <c r="AC28" s="286">
        <v>8375</v>
      </c>
      <c r="AD28" s="286">
        <f t="shared" si="4"/>
        <v>8375</v>
      </c>
      <c r="AE28" s="261" t="s">
        <v>582</v>
      </c>
      <c r="AF28" s="261" t="s">
        <v>583</v>
      </c>
      <c r="AG28" s="290">
        <v>34866716</v>
      </c>
      <c r="AH28" s="261" t="s">
        <v>583</v>
      </c>
      <c r="AI28" s="291">
        <v>44893</v>
      </c>
      <c r="AJ28" s="261" t="s">
        <v>584</v>
      </c>
      <c r="AK28" s="292">
        <v>45548</v>
      </c>
      <c r="AL28" s="292" t="s">
        <v>585</v>
      </c>
      <c r="AM28" s="292" t="s">
        <v>442</v>
      </c>
      <c r="AN28" s="261" t="s">
        <v>442</v>
      </c>
      <c r="AO28" s="261" t="s">
        <v>442</v>
      </c>
      <c r="AP28" s="261" t="s">
        <v>442</v>
      </c>
      <c r="AQ28" s="261" t="s">
        <v>442</v>
      </c>
      <c r="AR28" s="290">
        <v>153</v>
      </c>
      <c r="AS28" s="287">
        <f>(AR28*30)+F28</f>
        <v>50459</v>
      </c>
      <c r="AT28" s="261">
        <v>180</v>
      </c>
      <c r="AU28" s="261" t="s">
        <v>442</v>
      </c>
      <c r="AV28" s="290">
        <v>25151800</v>
      </c>
      <c r="AW28" s="290">
        <v>24389576.73</v>
      </c>
      <c r="AX28" s="261" t="s">
        <v>442</v>
      </c>
      <c r="AY28" s="261" t="s">
        <v>442</v>
      </c>
      <c r="AZ28" s="290">
        <v>25151800</v>
      </c>
      <c r="BA28" s="261">
        <v>100</v>
      </c>
      <c r="BB28" s="261" t="s">
        <v>442</v>
      </c>
      <c r="BC28" s="261" t="s">
        <v>586</v>
      </c>
      <c r="BD28" s="261" t="s">
        <v>586</v>
      </c>
      <c r="BE28" s="289">
        <v>342431</v>
      </c>
      <c r="BF28" s="261" t="s">
        <v>442</v>
      </c>
      <c r="BG28" s="261" t="s">
        <v>442</v>
      </c>
      <c r="BH28" s="261" t="s">
        <v>587</v>
      </c>
      <c r="BI28" s="293">
        <v>0.1421</v>
      </c>
      <c r="BJ28" s="261" t="s">
        <v>591</v>
      </c>
      <c r="BK28" s="261" t="s">
        <v>442</v>
      </c>
      <c r="BL28" s="294">
        <f>BI28-IF(BJ28="Prime",10.75%-3.5%,7.41%)</f>
        <v>6.8000000000000005E-2</v>
      </c>
      <c r="BM28" s="261" t="s">
        <v>442</v>
      </c>
      <c r="BN28" s="261" t="s">
        <v>442</v>
      </c>
      <c r="BO28" s="261" t="s">
        <v>442</v>
      </c>
      <c r="BP28" s="261" t="s">
        <v>442</v>
      </c>
      <c r="BQ28" s="261" t="s">
        <v>442</v>
      </c>
      <c r="BR28" s="261" t="s">
        <v>442</v>
      </c>
      <c r="BS28" s="261" t="s">
        <v>442</v>
      </c>
      <c r="BT28" s="261" t="s">
        <v>442</v>
      </c>
      <c r="BU28" s="261" t="s">
        <v>442</v>
      </c>
      <c r="BV28" s="261" t="s">
        <v>442</v>
      </c>
      <c r="BW28" s="261" t="s">
        <v>442</v>
      </c>
      <c r="BX28" s="261" t="s">
        <v>442</v>
      </c>
      <c r="BY28" s="261" t="s">
        <v>442</v>
      </c>
      <c r="BZ28" s="261" t="s">
        <v>442</v>
      </c>
      <c r="CA28" s="261" t="s">
        <v>442</v>
      </c>
      <c r="CB28" s="261" t="s">
        <v>442</v>
      </c>
      <c r="CC28" s="290">
        <v>0</v>
      </c>
      <c r="CD28" s="261" t="s">
        <v>442</v>
      </c>
      <c r="CE28" s="261" t="s">
        <v>442</v>
      </c>
      <c r="CF28" s="261" t="s">
        <v>442</v>
      </c>
      <c r="CG28" s="261" t="s">
        <v>442</v>
      </c>
      <c r="CH28" s="261" t="s">
        <v>442</v>
      </c>
      <c r="CI28" s="261" t="s">
        <v>442</v>
      </c>
      <c r="CJ28" s="261" t="s">
        <v>442</v>
      </c>
      <c r="CK28" s="261" t="s">
        <v>442</v>
      </c>
      <c r="CL28" s="261" t="s">
        <v>442</v>
      </c>
      <c r="CM28" s="261" t="s">
        <v>442</v>
      </c>
      <c r="CN28" s="261" t="s">
        <v>442</v>
      </c>
      <c r="CO28" s="261" t="s">
        <v>442</v>
      </c>
      <c r="CP28" s="261" t="s">
        <v>442</v>
      </c>
      <c r="CQ28" s="261" t="s">
        <v>442</v>
      </c>
      <c r="CR28" s="261" t="s">
        <v>588</v>
      </c>
      <c r="CS28" s="261" t="s">
        <v>433</v>
      </c>
      <c r="CT28" s="261" t="s">
        <v>442</v>
      </c>
      <c r="CU28" s="261" t="s">
        <v>589</v>
      </c>
      <c r="CV28" s="261" t="s">
        <v>442</v>
      </c>
      <c r="CW28" s="261" t="s">
        <v>442</v>
      </c>
      <c r="CX28" s="293">
        <f>AV28/CY28</f>
        <v>0.58031792455322462</v>
      </c>
      <c r="CY28" s="289">
        <v>43341415</v>
      </c>
      <c r="CZ28" s="287">
        <v>45587</v>
      </c>
      <c r="DA28" s="293">
        <v>0.63097425062916734</v>
      </c>
      <c r="DB28" s="261" t="s">
        <v>442</v>
      </c>
      <c r="DC28" s="261" t="s">
        <v>442</v>
      </c>
      <c r="DD28" s="261" t="s">
        <v>577</v>
      </c>
    </row>
    <row r="29" spans="1:108">
      <c r="A29" s="264" t="s">
        <v>380</v>
      </c>
      <c r="B29" s="284">
        <v>1799</v>
      </c>
      <c r="C29" s="284">
        <f t="shared" si="0"/>
        <v>1799</v>
      </c>
      <c r="D29" s="285">
        <v>9755</v>
      </c>
      <c r="E29" s="286">
        <f t="shared" si="1"/>
        <v>9755</v>
      </c>
      <c r="F29" s="287">
        <v>45869</v>
      </c>
      <c r="G29" s="285" t="s">
        <v>159</v>
      </c>
      <c r="H29" s="285" t="s">
        <v>573</v>
      </c>
      <c r="I29" s="261">
        <v>2021</v>
      </c>
      <c r="J29" s="261" t="s">
        <v>574</v>
      </c>
      <c r="K29" s="261" t="s">
        <v>575</v>
      </c>
      <c r="L29" s="288">
        <v>3420000</v>
      </c>
      <c r="M29" s="261" t="s">
        <v>576</v>
      </c>
      <c r="N29" s="261" t="s">
        <v>577</v>
      </c>
      <c r="O29" s="261" t="s">
        <v>578</v>
      </c>
      <c r="P29" s="287">
        <v>43199</v>
      </c>
      <c r="Q29" s="287" t="s">
        <v>592</v>
      </c>
      <c r="R29" s="261" t="s">
        <v>577</v>
      </c>
      <c r="S29" s="261" t="s">
        <v>580</v>
      </c>
      <c r="T29" s="261">
        <v>17</v>
      </c>
      <c r="U29" s="288">
        <v>0</v>
      </c>
      <c r="V29" s="289">
        <v>0</v>
      </c>
      <c r="W29" s="261" t="str">
        <f t="shared" si="2"/>
        <v>PERF</v>
      </c>
      <c r="X29" s="261" t="s">
        <v>581</v>
      </c>
      <c r="Y29" s="261" t="s">
        <v>581</v>
      </c>
      <c r="Z29" s="261" t="s">
        <v>573</v>
      </c>
      <c r="AA29" s="264" t="s">
        <v>380</v>
      </c>
      <c r="AB29" s="286">
        <f t="shared" si="3"/>
        <v>1799</v>
      </c>
      <c r="AC29" s="286">
        <v>7764</v>
      </c>
      <c r="AD29" s="286">
        <f t="shared" si="4"/>
        <v>7764</v>
      </c>
      <c r="AE29" s="261" t="s">
        <v>582</v>
      </c>
      <c r="AF29" s="261" t="s">
        <v>583</v>
      </c>
      <c r="AG29" s="290">
        <v>5925092</v>
      </c>
      <c r="AH29" s="261" t="s">
        <v>583</v>
      </c>
      <c r="AI29" s="291">
        <v>43041</v>
      </c>
      <c r="AJ29" s="261" t="s">
        <v>584</v>
      </c>
      <c r="AK29" s="292">
        <v>45548</v>
      </c>
      <c r="AL29" s="292" t="s">
        <v>585</v>
      </c>
      <c r="AM29" s="292" t="s">
        <v>442</v>
      </c>
      <c r="AN29" s="261" t="s">
        <v>442</v>
      </c>
      <c r="AO29" s="261" t="s">
        <v>442</v>
      </c>
      <c r="AP29" s="261" t="s">
        <v>442</v>
      </c>
      <c r="AQ29" s="261" t="s">
        <v>442</v>
      </c>
      <c r="AR29" s="290">
        <v>92</v>
      </c>
      <c r="AS29" s="287">
        <f>(AR29*30)+F29</f>
        <v>48629</v>
      </c>
      <c r="AT29" s="261">
        <v>180</v>
      </c>
      <c r="AU29" s="261" t="s">
        <v>442</v>
      </c>
      <c r="AV29" s="290">
        <v>5335348</v>
      </c>
      <c r="AW29" s="290">
        <v>3886614.04</v>
      </c>
      <c r="AX29" s="261" t="s">
        <v>442</v>
      </c>
      <c r="AY29" s="261" t="s">
        <v>442</v>
      </c>
      <c r="AZ29" s="290">
        <v>5335348</v>
      </c>
      <c r="BA29" s="261">
        <v>100</v>
      </c>
      <c r="BB29" s="261" t="s">
        <v>442</v>
      </c>
      <c r="BC29" s="261" t="s">
        <v>586</v>
      </c>
      <c r="BD29" s="261" t="s">
        <v>586</v>
      </c>
      <c r="BE29" s="289">
        <v>65772</v>
      </c>
      <c r="BF29" s="261" t="s">
        <v>442</v>
      </c>
      <c r="BG29" s="261" t="s">
        <v>442</v>
      </c>
      <c r="BH29" s="261" t="s">
        <v>587</v>
      </c>
      <c r="BI29" s="293">
        <v>0.12670000000000001</v>
      </c>
      <c r="BJ29" s="261" t="s">
        <v>591</v>
      </c>
      <c r="BK29" s="261" t="s">
        <v>442</v>
      </c>
      <c r="BL29" s="294">
        <f>BI29-IF(BJ29="Prime",10.75%-3.5%,7.41%)</f>
        <v>5.2600000000000008E-2</v>
      </c>
      <c r="BM29" s="261" t="s">
        <v>442</v>
      </c>
      <c r="BN29" s="261" t="s">
        <v>442</v>
      </c>
      <c r="BO29" s="261" t="s">
        <v>442</v>
      </c>
      <c r="BP29" s="261" t="s">
        <v>442</v>
      </c>
      <c r="BQ29" s="261" t="s">
        <v>442</v>
      </c>
      <c r="BR29" s="261" t="s">
        <v>442</v>
      </c>
      <c r="BS29" s="261" t="s">
        <v>442</v>
      </c>
      <c r="BT29" s="261" t="s">
        <v>442</v>
      </c>
      <c r="BU29" s="261" t="s">
        <v>442</v>
      </c>
      <c r="BV29" s="261" t="s">
        <v>442</v>
      </c>
      <c r="BW29" s="261" t="s">
        <v>442</v>
      </c>
      <c r="BX29" s="261" t="s">
        <v>442</v>
      </c>
      <c r="BY29" s="261" t="s">
        <v>442</v>
      </c>
      <c r="BZ29" s="261" t="s">
        <v>442</v>
      </c>
      <c r="CA29" s="261" t="s">
        <v>442</v>
      </c>
      <c r="CB29" s="261" t="s">
        <v>442</v>
      </c>
      <c r="CC29" s="290">
        <v>0</v>
      </c>
      <c r="CD29" s="261" t="s">
        <v>442</v>
      </c>
      <c r="CE29" s="261" t="s">
        <v>442</v>
      </c>
      <c r="CF29" s="261" t="s">
        <v>442</v>
      </c>
      <c r="CG29" s="261" t="s">
        <v>442</v>
      </c>
      <c r="CH29" s="261" t="s">
        <v>442</v>
      </c>
      <c r="CI29" s="261" t="s">
        <v>442</v>
      </c>
      <c r="CJ29" s="261" t="s">
        <v>442</v>
      </c>
      <c r="CK29" s="261" t="s">
        <v>442</v>
      </c>
      <c r="CL29" s="261" t="s">
        <v>442</v>
      </c>
      <c r="CM29" s="261" t="s">
        <v>442</v>
      </c>
      <c r="CN29" s="261" t="s">
        <v>442</v>
      </c>
      <c r="CO29" s="261" t="s">
        <v>442</v>
      </c>
      <c r="CP29" s="261" t="s">
        <v>442</v>
      </c>
      <c r="CQ29" s="261" t="s">
        <v>442</v>
      </c>
      <c r="CR29" s="261" t="s">
        <v>588</v>
      </c>
      <c r="CS29" s="261" t="s">
        <v>433</v>
      </c>
      <c r="CT29" s="261" t="s">
        <v>442</v>
      </c>
      <c r="CU29" s="261" t="s">
        <v>589</v>
      </c>
      <c r="CV29" s="261" t="s">
        <v>442</v>
      </c>
      <c r="CW29" s="261" t="s">
        <v>442</v>
      </c>
      <c r="CX29" s="293">
        <f>AV29/CY29</f>
        <v>0.49819861822630634</v>
      </c>
      <c r="CY29" s="289">
        <v>10709279</v>
      </c>
      <c r="CZ29" s="287">
        <v>45379</v>
      </c>
      <c r="DA29" s="293">
        <v>0.66554929163883847</v>
      </c>
      <c r="DB29" s="261" t="s">
        <v>442</v>
      </c>
      <c r="DC29" s="261" t="s">
        <v>442</v>
      </c>
      <c r="DD29" s="261" t="s">
        <v>577</v>
      </c>
    </row>
    <row r="30" spans="1:108">
      <c r="A30" s="264" t="s">
        <v>380</v>
      </c>
      <c r="B30" s="284">
        <v>2274</v>
      </c>
      <c r="C30" s="284">
        <f t="shared" si="0"/>
        <v>2274</v>
      </c>
      <c r="D30" s="285">
        <v>10883</v>
      </c>
      <c r="E30" s="286">
        <f t="shared" si="1"/>
        <v>10883</v>
      </c>
      <c r="F30" s="287">
        <v>45869</v>
      </c>
      <c r="G30" s="285" t="s">
        <v>159</v>
      </c>
      <c r="H30" s="285" t="s">
        <v>573</v>
      </c>
      <c r="I30" s="261">
        <v>2021</v>
      </c>
      <c r="J30" s="261" t="s">
        <v>574</v>
      </c>
      <c r="K30" s="261" t="s">
        <v>575</v>
      </c>
      <c r="L30" s="288">
        <v>4414500</v>
      </c>
      <c r="M30" s="261" t="s">
        <v>576</v>
      </c>
      <c r="N30" s="261" t="s">
        <v>577</v>
      </c>
      <c r="O30" s="261" t="s">
        <v>578</v>
      </c>
      <c r="P30" s="287">
        <v>44804</v>
      </c>
      <c r="Q30" s="287" t="s">
        <v>590</v>
      </c>
      <c r="R30" s="261" t="s">
        <v>577</v>
      </c>
      <c r="S30" s="261" t="s">
        <v>580</v>
      </c>
      <c r="T30" s="261">
        <v>21</v>
      </c>
      <c r="U30" s="288">
        <v>0</v>
      </c>
      <c r="V30" s="289">
        <v>0</v>
      </c>
      <c r="W30" s="261" t="str">
        <f t="shared" si="2"/>
        <v>PERF</v>
      </c>
      <c r="X30" s="261" t="s">
        <v>581</v>
      </c>
      <c r="Y30" s="261" t="s">
        <v>581</v>
      </c>
      <c r="Z30" s="261" t="s">
        <v>573</v>
      </c>
      <c r="AA30" s="264" t="s">
        <v>380</v>
      </c>
      <c r="AB30" s="286">
        <f t="shared" si="3"/>
        <v>2274</v>
      </c>
      <c r="AC30" s="286">
        <v>7546</v>
      </c>
      <c r="AD30" s="286">
        <f t="shared" si="4"/>
        <v>7546</v>
      </c>
      <c r="AE30" s="261" t="s">
        <v>582</v>
      </c>
      <c r="AF30" s="261" t="s">
        <v>583</v>
      </c>
      <c r="AG30" s="290">
        <v>14686967</v>
      </c>
      <c r="AH30" s="261" t="s">
        <v>583</v>
      </c>
      <c r="AI30" s="291">
        <v>43270</v>
      </c>
      <c r="AJ30" s="261" t="s">
        <v>584</v>
      </c>
      <c r="AK30" s="292">
        <v>45548</v>
      </c>
      <c r="AL30" s="292">
        <v>45866</v>
      </c>
      <c r="AM30" s="292" t="s">
        <v>442</v>
      </c>
      <c r="AN30" s="261" t="s">
        <v>442</v>
      </c>
      <c r="AO30" s="261" t="s">
        <v>442</v>
      </c>
      <c r="AP30" s="261" t="s">
        <v>442</v>
      </c>
      <c r="AQ30" s="261" t="s">
        <v>442</v>
      </c>
      <c r="AR30" s="290" t="s">
        <v>442</v>
      </c>
      <c r="AS30" s="287" t="s">
        <v>442</v>
      </c>
      <c r="AT30" s="261">
        <v>180</v>
      </c>
      <c r="AU30" s="261" t="s">
        <v>442</v>
      </c>
      <c r="AV30" s="290" t="s">
        <v>442</v>
      </c>
      <c r="AW30" s="290" t="s">
        <v>442</v>
      </c>
      <c r="AX30" s="261" t="s">
        <v>442</v>
      </c>
      <c r="AY30" s="261" t="s">
        <v>442</v>
      </c>
      <c r="AZ30" s="290" t="s">
        <v>442</v>
      </c>
      <c r="BA30" s="261">
        <v>100</v>
      </c>
      <c r="BB30" s="261" t="s">
        <v>442</v>
      </c>
      <c r="BC30" s="261" t="s">
        <v>586</v>
      </c>
      <c r="BD30" s="261" t="s">
        <v>586</v>
      </c>
      <c r="BE30" s="289" t="s">
        <v>442</v>
      </c>
      <c r="BF30" s="261" t="s">
        <v>442</v>
      </c>
      <c r="BG30" s="261" t="s">
        <v>442</v>
      </c>
      <c r="BH30" s="261" t="s">
        <v>587</v>
      </c>
      <c r="BI30" s="293" t="s">
        <v>442</v>
      </c>
      <c r="BJ30" s="261" t="s">
        <v>442</v>
      </c>
      <c r="BK30" s="261" t="s">
        <v>442</v>
      </c>
      <c r="BL30" s="294" t="s">
        <v>442</v>
      </c>
      <c r="BM30" s="261" t="s">
        <v>442</v>
      </c>
      <c r="BN30" s="261" t="s">
        <v>442</v>
      </c>
      <c r="BO30" s="261" t="s">
        <v>442</v>
      </c>
      <c r="BP30" s="261" t="s">
        <v>442</v>
      </c>
      <c r="BQ30" s="261" t="s">
        <v>442</v>
      </c>
      <c r="BR30" s="261" t="s">
        <v>442</v>
      </c>
      <c r="BS30" s="261" t="s">
        <v>442</v>
      </c>
      <c r="BT30" s="261" t="s">
        <v>442</v>
      </c>
      <c r="BU30" s="261" t="s">
        <v>442</v>
      </c>
      <c r="BV30" s="261" t="s">
        <v>442</v>
      </c>
      <c r="BW30" s="261" t="s">
        <v>442</v>
      </c>
      <c r="BX30" s="261" t="s">
        <v>442</v>
      </c>
      <c r="BY30" s="261" t="s">
        <v>442</v>
      </c>
      <c r="BZ30" s="261" t="s">
        <v>442</v>
      </c>
      <c r="CA30" s="261" t="s">
        <v>442</v>
      </c>
      <c r="CB30" s="261" t="s">
        <v>442</v>
      </c>
      <c r="CC30" s="290" t="s">
        <v>442</v>
      </c>
      <c r="CD30" s="261" t="s">
        <v>442</v>
      </c>
      <c r="CE30" s="261" t="s">
        <v>442</v>
      </c>
      <c r="CF30" s="261" t="s">
        <v>442</v>
      </c>
      <c r="CG30" s="261" t="s">
        <v>442</v>
      </c>
      <c r="CH30" s="261" t="s">
        <v>442</v>
      </c>
      <c r="CI30" s="261" t="s">
        <v>442</v>
      </c>
      <c r="CJ30" s="261" t="s">
        <v>442</v>
      </c>
      <c r="CK30" s="261" t="s">
        <v>442</v>
      </c>
      <c r="CL30" s="261" t="s">
        <v>442</v>
      </c>
      <c r="CM30" s="261" t="s">
        <v>442</v>
      </c>
      <c r="CN30" s="261" t="s">
        <v>442</v>
      </c>
      <c r="CO30" s="261" t="s">
        <v>442</v>
      </c>
      <c r="CP30" s="261" t="s">
        <v>442</v>
      </c>
      <c r="CQ30" s="261" t="s">
        <v>442</v>
      </c>
      <c r="CR30" s="261" t="s">
        <v>588</v>
      </c>
      <c r="CS30" s="261" t="s">
        <v>433</v>
      </c>
      <c r="CT30" s="261" t="s">
        <v>442</v>
      </c>
      <c r="CU30" s="261" t="s">
        <v>589</v>
      </c>
      <c r="CV30" s="261" t="s">
        <v>442</v>
      </c>
      <c r="CW30" s="261" t="s">
        <v>442</v>
      </c>
      <c r="CX30" s="293" t="s">
        <v>442</v>
      </c>
      <c r="CY30" s="289" t="s">
        <v>442</v>
      </c>
      <c r="CZ30" s="287" t="s">
        <v>442</v>
      </c>
      <c r="DA30" s="293" t="s">
        <v>442</v>
      </c>
      <c r="DB30" s="261" t="s">
        <v>442</v>
      </c>
      <c r="DC30" s="261" t="s">
        <v>442</v>
      </c>
      <c r="DD30" s="261" t="s">
        <v>577</v>
      </c>
    </row>
    <row r="31" spans="1:108">
      <c r="A31" s="264" t="s">
        <v>380</v>
      </c>
      <c r="B31" s="284">
        <v>1756</v>
      </c>
      <c r="C31" s="284">
        <f t="shared" si="0"/>
        <v>1756</v>
      </c>
      <c r="D31" s="285">
        <v>9629</v>
      </c>
      <c r="E31" s="286">
        <f t="shared" si="1"/>
        <v>9629</v>
      </c>
      <c r="F31" s="287">
        <v>45869</v>
      </c>
      <c r="G31" s="285" t="s">
        <v>159</v>
      </c>
      <c r="H31" s="285" t="s">
        <v>573</v>
      </c>
      <c r="I31" s="261">
        <v>2021</v>
      </c>
      <c r="J31" s="261" t="s">
        <v>574</v>
      </c>
      <c r="K31" s="261" t="s">
        <v>575</v>
      </c>
      <c r="L31" s="288">
        <v>1444389</v>
      </c>
      <c r="M31" s="261" t="s">
        <v>576</v>
      </c>
      <c r="N31" s="261" t="s">
        <v>577</v>
      </c>
      <c r="O31" s="261" t="s">
        <v>578</v>
      </c>
      <c r="P31" s="287">
        <v>43063</v>
      </c>
      <c r="Q31" s="287" t="s">
        <v>579</v>
      </c>
      <c r="R31" s="261" t="s">
        <v>577</v>
      </c>
      <c r="S31" s="261" t="s">
        <v>580</v>
      </c>
      <c r="T31" s="261">
        <v>83</v>
      </c>
      <c r="U31" s="288">
        <v>0</v>
      </c>
      <c r="V31" s="289">
        <v>0</v>
      </c>
      <c r="W31" s="261" t="str">
        <f t="shared" si="2"/>
        <v>PERF</v>
      </c>
      <c r="X31" s="261" t="s">
        <v>581</v>
      </c>
      <c r="Y31" s="261" t="s">
        <v>581</v>
      </c>
      <c r="Z31" s="261" t="s">
        <v>573</v>
      </c>
      <c r="AA31" s="264" t="s">
        <v>380</v>
      </c>
      <c r="AB31" s="286">
        <f t="shared" si="3"/>
        <v>1756</v>
      </c>
      <c r="AC31" s="286">
        <v>7687</v>
      </c>
      <c r="AD31" s="286">
        <f t="shared" si="4"/>
        <v>7687</v>
      </c>
      <c r="AE31" s="261" t="s">
        <v>593</v>
      </c>
      <c r="AF31" s="261" t="s">
        <v>583</v>
      </c>
      <c r="AG31" s="290">
        <v>6754274</v>
      </c>
      <c r="AH31" s="261" t="s">
        <v>583</v>
      </c>
      <c r="AI31" s="291">
        <v>42892</v>
      </c>
      <c r="AJ31" s="261" t="s">
        <v>584</v>
      </c>
      <c r="AK31" s="292">
        <v>45548</v>
      </c>
      <c r="AL31" s="292" t="s">
        <v>585</v>
      </c>
      <c r="AM31" s="292" t="s">
        <v>442</v>
      </c>
      <c r="AN31" s="261" t="s">
        <v>442</v>
      </c>
      <c r="AO31" s="261" t="s">
        <v>442</v>
      </c>
      <c r="AP31" s="261" t="s">
        <v>442</v>
      </c>
      <c r="AQ31" s="261" t="s">
        <v>442</v>
      </c>
      <c r="AR31" s="290">
        <v>87</v>
      </c>
      <c r="AS31" s="287">
        <f>(AR31*30)+F31</f>
        <v>48479</v>
      </c>
      <c r="AT31" s="261">
        <v>180</v>
      </c>
      <c r="AU31" s="261" t="s">
        <v>442</v>
      </c>
      <c r="AV31" s="290">
        <v>4798957</v>
      </c>
      <c r="AW31" s="290">
        <v>3653424.33</v>
      </c>
      <c r="AX31" s="261" t="s">
        <v>442</v>
      </c>
      <c r="AY31" s="261" t="s">
        <v>442</v>
      </c>
      <c r="AZ31" s="290">
        <v>4798957</v>
      </c>
      <c r="BA31" s="261">
        <v>100</v>
      </c>
      <c r="BB31" s="261" t="s">
        <v>442</v>
      </c>
      <c r="BC31" s="261" t="s">
        <v>586</v>
      </c>
      <c r="BD31" s="261" t="s">
        <v>586</v>
      </c>
      <c r="BE31" s="289">
        <v>66606</v>
      </c>
      <c r="BF31" s="261" t="s">
        <v>442</v>
      </c>
      <c r="BG31" s="261" t="s">
        <v>442</v>
      </c>
      <c r="BH31" s="261" t="s">
        <v>587</v>
      </c>
      <c r="BI31" s="293">
        <v>0.14249999999999999</v>
      </c>
      <c r="BJ31" s="261" t="s">
        <v>596</v>
      </c>
      <c r="BK31" s="261" t="s">
        <v>442</v>
      </c>
      <c r="BL31" s="294">
        <f>BI31-IF(BJ31="Prime",10.75%-3.5%,7.41%)</f>
        <v>6.8399999999999989E-2</v>
      </c>
      <c r="BM31" s="261" t="s">
        <v>442</v>
      </c>
      <c r="BN31" s="261" t="s">
        <v>442</v>
      </c>
      <c r="BO31" s="261" t="s">
        <v>442</v>
      </c>
      <c r="BP31" s="261" t="s">
        <v>442</v>
      </c>
      <c r="BQ31" s="261" t="s">
        <v>442</v>
      </c>
      <c r="BR31" s="261" t="s">
        <v>442</v>
      </c>
      <c r="BS31" s="261" t="s">
        <v>442</v>
      </c>
      <c r="BT31" s="261" t="s">
        <v>442</v>
      </c>
      <c r="BU31" s="261" t="s">
        <v>442</v>
      </c>
      <c r="BV31" s="261" t="s">
        <v>442</v>
      </c>
      <c r="BW31" s="261" t="s">
        <v>442</v>
      </c>
      <c r="BX31" s="261" t="s">
        <v>442</v>
      </c>
      <c r="BY31" s="261" t="s">
        <v>442</v>
      </c>
      <c r="BZ31" s="261" t="s">
        <v>442</v>
      </c>
      <c r="CA31" s="261" t="s">
        <v>442</v>
      </c>
      <c r="CB31" s="261" t="s">
        <v>442</v>
      </c>
      <c r="CC31" s="290">
        <v>0</v>
      </c>
      <c r="CD31" s="261" t="s">
        <v>442</v>
      </c>
      <c r="CE31" s="261" t="s">
        <v>442</v>
      </c>
      <c r="CF31" s="261" t="s">
        <v>442</v>
      </c>
      <c r="CG31" s="261" t="s">
        <v>442</v>
      </c>
      <c r="CH31" s="261" t="s">
        <v>442</v>
      </c>
      <c r="CI31" s="261" t="s">
        <v>442</v>
      </c>
      <c r="CJ31" s="261" t="s">
        <v>442</v>
      </c>
      <c r="CK31" s="261" t="s">
        <v>442</v>
      </c>
      <c r="CL31" s="261" t="s">
        <v>442</v>
      </c>
      <c r="CM31" s="261" t="s">
        <v>442</v>
      </c>
      <c r="CN31" s="261" t="s">
        <v>442</v>
      </c>
      <c r="CO31" s="261" t="s">
        <v>442</v>
      </c>
      <c r="CP31" s="261" t="s">
        <v>442</v>
      </c>
      <c r="CQ31" s="261" t="s">
        <v>442</v>
      </c>
      <c r="CR31" s="261" t="s">
        <v>588</v>
      </c>
      <c r="CS31" s="261" t="s">
        <v>433</v>
      </c>
      <c r="CT31" s="261" t="s">
        <v>442</v>
      </c>
      <c r="CU31" s="261" t="s">
        <v>589</v>
      </c>
      <c r="CV31" s="261" t="s">
        <v>442</v>
      </c>
      <c r="CW31" s="261" t="s">
        <v>442</v>
      </c>
      <c r="CX31" s="293">
        <f>AV31/CY31</f>
        <v>0.64502968520683268</v>
      </c>
      <c r="CY31" s="289">
        <v>7439901</v>
      </c>
      <c r="CZ31" s="287">
        <v>45596</v>
      </c>
      <c r="DA31" s="293">
        <v>0.6997383159546755</v>
      </c>
      <c r="DB31" s="261" t="s">
        <v>442</v>
      </c>
      <c r="DC31" s="261" t="s">
        <v>442</v>
      </c>
      <c r="DD31" s="261" t="s">
        <v>577</v>
      </c>
    </row>
    <row r="32" spans="1:108">
      <c r="A32" s="264" t="s">
        <v>380</v>
      </c>
      <c r="B32" s="284">
        <v>2439</v>
      </c>
      <c r="C32" s="284">
        <f t="shared" si="0"/>
        <v>2439</v>
      </c>
      <c r="D32" s="285">
        <v>11280</v>
      </c>
      <c r="E32" s="286">
        <f t="shared" si="1"/>
        <v>11280</v>
      </c>
      <c r="F32" s="287">
        <v>45869</v>
      </c>
      <c r="G32" s="285" t="s">
        <v>159</v>
      </c>
      <c r="H32" s="285" t="s">
        <v>573</v>
      </c>
      <c r="I32" s="261">
        <v>2021</v>
      </c>
      <c r="J32" s="261" t="s">
        <v>574</v>
      </c>
      <c r="K32" s="261" t="s">
        <v>575</v>
      </c>
      <c r="L32" s="288">
        <v>813496</v>
      </c>
      <c r="M32" s="261" t="s">
        <v>576</v>
      </c>
      <c r="N32" s="261" t="s">
        <v>577</v>
      </c>
      <c r="O32" s="261" t="s">
        <v>578</v>
      </c>
      <c r="P32" s="287">
        <v>45274</v>
      </c>
      <c r="Q32" s="287" t="s">
        <v>590</v>
      </c>
      <c r="R32" s="261" t="s">
        <v>577</v>
      </c>
      <c r="S32" s="261" t="s">
        <v>580</v>
      </c>
      <c r="T32" s="261">
        <v>11</v>
      </c>
      <c r="U32" s="288">
        <v>0</v>
      </c>
      <c r="V32" s="289">
        <v>0</v>
      </c>
      <c r="W32" s="261" t="str">
        <f t="shared" si="2"/>
        <v>PERF</v>
      </c>
      <c r="X32" s="261" t="s">
        <v>581</v>
      </c>
      <c r="Y32" s="261" t="s">
        <v>581</v>
      </c>
      <c r="Z32" s="261" t="s">
        <v>573</v>
      </c>
      <c r="AA32" s="264" t="s">
        <v>380</v>
      </c>
      <c r="AB32" s="286">
        <f t="shared" si="3"/>
        <v>2439</v>
      </c>
      <c r="AC32" s="286">
        <v>8447</v>
      </c>
      <c r="AD32" s="286">
        <f t="shared" si="4"/>
        <v>8447</v>
      </c>
      <c r="AE32" s="261" t="s">
        <v>593</v>
      </c>
      <c r="AF32" s="261" t="s">
        <v>583</v>
      </c>
      <c r="AG32" s="290">
        <v>5000000</v>
      </c>
      <c r="AH32" s="261" t="s">
        <v>583</v>
      </c>
      <c r="AI32" s="291">
        <v>45210</v>
      </c>
      <c r="AJ32" s="261" t="s">
        <v>584</v>
      </c>
      <c r="AK32" s="292">
        <v>45548</v>
      </c>
      <c r="AL32" s="292" t="s">
        <v>585</v>
      </c>
      <c r="AM32" s="292" t="s">
        <v>442</v>
      </c>
      <c r="AN32" s="261" t="s">
        <v>442</v>
      </c>
      <c r="AO32" s="261" t="s">
        <v>442</v>
      </c>
      <c r="AP32" s="261" t="s">
        <v>442</v>
      </c>
      <c r="AQ32" s="261" t="s">
        <v>442</v>
      </c>
      <c r="AR32" s="290">
        <v>158</v>
      </c>
      <c r="AS32" s="287">
        <f>(AR32*30)+F32</f>
        <v>50609</v>
      </c>
      <c r="AT32" s="261">
        <v>180</v>
      </c>
      <c r="AU32" s="261" t="s">
        <v>442</v>
      </c>
      <c r="AV32" s="290">
        <v>3767064</v>
      </c>
      <c r="AW32" s="290">
        <v>3684858.34</v>
      </c>
      <c r="AX32" s="261" t="s">
        <v>442</v>
      </c>
      <c r="AY32" s="261" t="s">
        <v>442</v>
      </c>
      <c r="AZ32" s="290">
        <v>3767064</v>
      </c>
      <c r="BA32" s="261">
        <v>100</v>
      </c>
      <c r="BB32" s="261" t="s">
        <v>442</v>
      </c>
      <c r="BC32" s="261" t="s">
        <v>586</v>
      </c>
      <c r="BD32" s="261" t="s">
        <v>586</v>
      </c>
      <c r="BE32" s="289">
        <v>49774</v>
      </c>
      <c r="BF32" s="261" t="s">
        <v>442</v>
      </c>
      <c r="BG32" s="261" t="s">
        <v>442</v>
      </c>
      <c r="BH32" s="261" t="s">
        <v>587</v>
      </c>
      <c r="BI32" s="293">
        <v>0.1371</v>
      </c>
      <c r="BJ32" s="261" t="s">
        <v>591</v>
      </c>
      <c r="BK32" s="261" t="s">
        <v>442</v>
      </c>
      <c r="BL32" s="294">
        <f>BI32-IF(BJ32="Prime",10.75%-3.5%,7.41%)</f>
        <v>6.3E-2</v>
      </c>
      <c r="BM32" s="261" t="s">
        <v>442</v>
      </c>
      <c r="BN32" s="261" t="s">
        <v>442</v>
      </c>
      <c r="BO32" s="261" t="s">
        <v>442</v>
      </c>
      <c r="BP32" s="261" t="s">
        <v>442</v>
      </c>
      <c r="BQ32" s="261" t="s">
        <v>442</v>
      </c>
      <c r="BR32" s="261" t="s">
        <v>442</v>
      </c>
      <c r="BS32" s="261" t="s">
        <v>442</v>
      </c>
      <c r="BT32" s="261" t="s">
        <v>442</v>
      </c>
      <c r="BU32" s="261" t="s">
        <v>442</v>
      </c>
      <c r="BV32" s="261" t="s">
        <v>442</v>
      </c>
      <c r="BW32" s="261" t="s">
        <v>442</v>
      </c>
      <c r="BX32" s="261" t="s">
        <v>442</v>
      </c>
      <c r="BY32" s="261" t="s">
        <v>442</v>
      </c>
      <c r="BZ32" s="261" t="s">
        <v>442</v>
      </c>
      <c r="CA32" s="261" t="s">
        <v>442</v>
      </c>
      <c r="CB32" s="261" t="s">
        <v>442</v>
      </c>
      <c r="CC32" s="290">
        <v>0</v>
      </c>
      <c r="CD32" s="261" t="s">
        <v>442</v>
      </c>
      <c r="CE32" s="261" t="s">
        <v>442</v>
      </c>
      <c r="CF32" s="261" t="s">
        <v>442</v>
      </c>
      <c r="CG32" s="261" t="s">
        <v>442</v>
      </c>
      <c r="CH32" s="261" t="s">
        <v>442</v>
      </c>
      <c r="CI32" s="261" t="s">
        <v>442</v>
      </c>
      <c r="CJ32" s="261" t="s">
        <v>442</v>
      </c>
      <c r="CK32" s="261" t="s">
        <v>442</v>
      </c>
      <c r="CL32" s="261" t="s">
        <v>442</v>
      </c>
      <c r="CM32" s="261" t="s">
        <v>442</v>
      </c>
      <c r="CN32" s="261" t="s">
        <v>442</v>
      </c>
      <c r="CO32" s="261" t="s">
        <v>442</v>
      </c>
      <c r="CP32" s="261" t="s">
        <v>442</v>
      </c>
      <c r="CQ32" s="261" t="s">
        <v>442</v>
      </c>
      <c r="CR32" s="261" t="s">
        <v>588</v>
      </c>
      <c r="CS32" s="261" t="s">
        <v>433</v>
      </c>
      <c r="CT32" s="261" t="s">
        <v>442</v>
      </c>
      <c r="CU32" s="261" t="s">
        <v>589</v>
      </c>
      <c r="CV32" s="261" t="s">
        <v>442</v>
      </c>
      <c r="CW32" s="261" t="s">
        <v>442</v>
      </c>
      <c r="CX32" s="293">
        <f>AV32/CY32</f>
        <v>0.75341279999999999</v>
      </c>
      <c r="CY32" s="289">
        <v>5000000</v>
      </c>
      <c r="CZ32" s="287">
        <v>45210</v>
      </c>
      <c r="DA32" s="293">
        <v>0.75341279999999999</v>
      </c>
      <c r="DB32" s="261" t="s">
        <v>442</v>
      </c>
      <c r="DC32" s="261" t="s">
        <v>442</v>
      </c>
      <c r="DD32" s="261" t="s">
        <v>577</v>
      </c>
    </row>
    <row r="33" spans="1:108">
      <c r="A33" s="264" t="s">
        <v>380</v>
      </c>
      <c r="B33" s="284">
        <v>2455</v>
      </c>
      <c r="C33" s="284">
        <f t="shared" si="0"/>
        <v>2455</v>
      </c>
      <c r="D33" s="285">
        <v>11379</v>
      </c>
      <c r="E33" s="286">
        <f t="shared" si="1"/>
        <v>11379</v>
      </c>
      <c r="F33" s="287">
        <v>45869</v>
      </c>
      <c r="G33" s="285" t="s">
        <v>159</v>
      </c>
      <c r="H33" s="285" t="s">
        <v>573</v>
      </c>
      <c r="I33" s="261">
        <v>2021</v>
      </c>
      <c r="J33" s="261" t="s">
        <v>574</v>
      </c>
      <c r="K33" s="261" t="s">
        <v>575</v>
      </c>
      <c r="L33" s="288">
        <v>2110836</v>
      </c>
      <c r="M33" s="261" t="s">
        <v>576</v>
      </c>
      <c r="N33" s="261" t="s">
        <v>577</v>
      </c>
      <c r="O33" s="261" t="s">
        <v>578</v>
      </c>
      <c r="P33" s="287">
        <v>45462</v>
      </c>
      <c r="Q33" s="287" t="s">
        <v>592</v>
      </c>
      <c r="R33" s="261" t="s">
        <v>577</v>
      </c>
      <c r="S33" s="261" t="s">
        <v>580</v>
      </c>
      <c r="T33" s="261">
        <v>10</v>
      </c>
      <c r="U33" s="288">
        <v>0</v>
      </c>
      <c r="V33" s="289">
        <v>0</v>
      </c>
      <c r="W33" s="261" t="str">
        <f t="shared" si="2"/>
        <v>PERF</v>
      </c>
      <c r="X33" s="261" t="s">
        <v>581</v>
      </c>
      <c r="Y33" s="261" t="s">
        <v>581</v>
      </c>
      <c r="Z33" s="261" t="s">
        <v>573</v>
      </c>
      <c r="AA33" s="264" t="s">
        <v>380</v>
      </c>
      <c r="AB33" s="286">
        <f t="shared" si="3"/>
        <v>2455</v>
      </c>
      <c r="AC33" s="286">
        <v>7556</v>
      </c>
      <c r="AD33" s="286">
        <f t="shared" si="4"/>
        <v>7556</v>
      </c>
      <c r="AE33" s="261" t="s">
        <v>593</v>
      </c>
      <c r="AF33" s="261" t="s">
        <v>583</v>
      </c>
      <c r="AG33" s="290">
        <v>5956270</v>
      </c>
      <c r="AH33" s="261" t="s">
        <v>583</v>
      </c>
      <c r="AI33" s="291">
        <v>42465</v>
      </c>
      <c r="AJ33" s="261" t="s">
        <v>584</v>
      </c>
      <c r="AK33" s="292">
        <v>45548</v>
      </c>
      <c r="AL33" s="292" t="s">
        <v>585</v>
      </c>
      <c r="AM33" s="292" t="s">
        <v>442</v>
      </c>
      <c r="AN33" s="261" t="s">
        <v>442</v>
      </c>
      <c r="AO33" s="261" t="s">
        <v>442</v>
      </c>
      <c r="AP33" s="261" t="s">
        <v>442</v>
      </c>
      <c r="AQ33" s="261" t="s">
        <v>442</v>
      </c>
      <c r="AR33" s="290">
        <v>163</v>
      </c>
      <c r="AS33" s="287">
        <f>(AR33*30)+F33</f>
        <v>50759</v>
      </c>
      <c r="AT33" s="261">
        <v>180</v>
      </c>
      <c r="AU33" s="261" t="s">
        <v>442</v>
      </c>
      <c r="AV33" s="290">
        <v>7825786</v>
      </c>
      <c r="AW33" s="290">
        <v>7679982.4800000004</v>
      </c>
      <c r="AX33" s="261" t="s">
        <v>442</v>
      </c>
      <c r="AY33" s="261" t="s">
        <v>442</v>
      </c>
      <c r="AZ33" s="290">
        <v>7825786</v>
      </c>
      <c r="BA33" s="261">
        <v>100</v>
      </c>
      <c r="BB33" s="261" t="s">
        <v>442</v>
      </c>
      <c r="BC33" s="261" t="s">
        <v>586</v>
      </c>
      <c r="BD33" s="261" t="s">
        <v>586</v>
      </c>
      <c r="BE33" s="289">
        <v>100155</v>
      </c>
      <c r="BF33" s="261" t="s">
        <v>442</v>
      </c>
      <c r="BG33" s="261" t="s">
        <v>442</v>
      </c>
      <c r="BH33" s="261" t="s">
        <v>587</v>
      </c>
      <c r="BI33" s="293">
        <v>0.13109999999999999</v>
      </c>
      <c r="BJ33" s="261" t="s">
        <v>591</v>
      </c>
      <c r="BK33" s="261" t="s">
        <v>442</v>
      </c>
      <c r="BL33" s="294">
        <f>BI33-IF(BJ33="Prime",10.75%-3.5%,7.41%)</f>
        <v>5.6999999999999995E-2</v>
      </c>
      <c r="BM33" s="261" t="s">
        <v>442</v>
      </c>
      <c r="BN33" s="261" t="s">
        <v>442</v>
      </c>
      <c r="BO33" s="261" t="s">
        <v>442</v>
      </c>
      <c r="BP33" s="261" t="s">
        <v>442</v>
      </c>
      <c r="BQ33" s="261" t="s">
        <v>442</v>
      </c>
      <c r="BR33" s="261" t="s">
        <v>442</v>
      </c>
      <c r="BS33" s="261" t="s">
        <v>442</v>
      </c>
      <c r="BT33" s="261" t="s">
        <v>442</v>
      </c>
      <c r="BU33" s="261" t="s">
        <v>442</v>
      </c>
      <c r="BV33" s="261" t="s">
        <v>442</v>
      </c>
      <c r="BW33" s="261" t="s">
        <v>442</v>
      </c>
      <c r="BX33" s="261" t="s">
        <v>442</v>
      </c>
      <c r="BY33" s="261" t="s">
        <v>442</v>
      </c>
      <c r="BZ33" s="261" t="s">
        <v>442</v>
      </c>
      <c r="CA33" s="261" t="s">
        <v>442</v>
      </c>
      <c r="CB33" s="261" t="s">
        <v>442</v>
      </c>
      <c r="CC33" s="290">
        <v>0</v>
      </c>
      <c r="CD33" s="261" t="s">
        <v>442</v>
      </c>
      <c r="CE33" s="261" t="s">
        <v>442</v>
      </c>
      <c r="CF33" s="261" t="s">
        <v>442</v>
      </c>
      <c r="CG33" s="261" t="s">
        <v>442</v>
      </c>
      <c r="CH33" s="261" t="s">
        <v>442</v>
      </c>
      <c r="CI33" s="261" t="s">
        <v>442</v>
      </c>
      <c r="CJ33" s="261" t="s">
        <v>442</v>
      </c>
      <c r="CK33" s="261" t="s">
        <v>442</v>
      </c>
      <c r="CL33" s="261" t="s">
        <v>442</v>
      </c>
      <c r="CM33" s="261" t="s">
        <v>442</v>
      </c>
      <c r="CN33" s="261" t="s">
        <v>442</v>
      </c>
      <c r="CO33" s="261" t="s">
        <v>442</v>
      </c>
      <c r="CP33" s="261" t="s">
        <v>442</v>
      </c>
      <c r="CQ33" s="261" t="s">
        <v>442</v>
      </c>
      <c r="CR33" s="261" t="s">
        <v>588</v>
      </c>
      <c r="CS33" s="261" t="s">
        <v>433</v>
      </c>
      <c r="CT33" s="261" t="s">
        <v>442</v>
      </c>
      <c r="CU33" s="261" t="s">
        <v>589</v>
      </c>
      <c r="CV33" s="261" t="s">
        <v>442</v>
      </c>
      <c r="CW33" s="261" t="s">
        <v>442</v>
      </c>
      <c r="CX33" s="293">
        <f>AV33/CY33</f>
        <v>0.73872353841826144</v>
      </c>
      <c r="CY33" s="289">
        <v>10593660</v>
      </c>
      <c r="CZ33" s="287">
        <v>45320</v>
      </c>
      <c r="DA33" s="293">
        <v>0.68280849111638475</v>
      </c>
      <c r="DB33" s="261" t="s">
        <v>442</v>
      </c>
      <c r="DC33" s="261" t="s">
        <v>442</v>
      </c>
      <c r="DD33" s="261" t="s">
        <v>577</v>
      </c>
    </row>
    <row r="34" spans="1:108">
      <c r="A34" s="264" t="s">
        <v>380</v>
      </c>
      <c r="B34" s="284">
        <v>2446</v>
      </c>
      <c r="C34" s="284">
        <f t="shared" si="0"/>
        <v>2446</v>
      </c>
      <c r="D34" s="285">
        <v>11104</v>
      </c>
      <c r="E34" s="286">
        <f t="shared" si="1"/>
        <v>11104</v>
      </c>
      <c r="F34" s="287">
        <v>45869</v>
      </c>
      <c r="G34" s="285" t="s">
        <v>159</v>
      </c>
      <c r="H34" s="285" t="s">
        <v>573</v>
      </c>
      <c r="I34" s="261">
        <v>2021</v>
      </c>
      <c r="J34" s="261" t="s">
        <v>574</v>
      </c>
      <c r="K34" s="261" t="s">
        <v>575</v>
      </c>
      <c r="L34" s="288">
        <v>670364</v>
      </c>
      <c r="M34" s="261" t="s">
        <v>576</v>
      </c>
      <c r="N34" s="261" t="s">
        <v>577</v>
      </c>
      <c r="O34" s="261" t="s">
        <v>578</v>
      </c>
      <c r="P34" s="287">
        <v>45327</v>
      </c>
      <c r="Q34" s="287" t="s">
        <v>590</v>
      </c>
      <c r="R34" s="261" t="s">
        <v>577</v>
      </c>
      <c r="S34" s="261" t="s">
        <v>580</v>
      </c>
      <c r="T34" s="261">
        <v>11</v>
      </c>
      <c r="U34" s="288">
        <v>0</v>
      </c>
      <c r="V34" s="289">
        <v>0</v>
      </c>
      <c r="W34" s="261" t="str">
        <f t="shared" si="2"/>
        <v>PERF</v>
      </c>
      <c r="X34" s="261" t="s">
        <v>581</v>
      </c>
      <c r="Y34" s="261" t="s">
        <v>581</v>
      </c>
      <c r="Z34" s="261" t="s">
        <v>573</v>
      </c>
      <c r="AA34" s="264" t="s">
        <v>380</v>
      </c>
      <c r="AB34" s="286">
        <f t="shared" si="3"/>
        <v>2446</v>
      </c>
      <c r="AC34" s="286">
        <v>7138</v>
      </c>
      <c r="AD34" s="286">
        <f t="shared" si="4"/>
        <v>7138</v>
      </c>
      <c r="AE34" s="261" t="s">
        <v>593</v>
      </c>
      <c r="AF34" s="261" t="s">
        <v>583</v>
      </c>
      <c r="AG34" s="290">
        <v>2600193</v>
      </c>
      <c r="AH34" s="261" t="s">
        <v>583</v>
      </c>
      <c r="AI34" s="291">
        <v>41549</v>
      </c>
      <c r="AJ34" s="261" t="s">
        <v>584</v>
      </c>
      <c r="AK34" s="292">
        <v>45548</v>
      </c>
      <c r="AL34" s="292" t="s">
        <v>585</v>
      </c>
      <c r="AM34" s="292" t="s">
        <v>442</v>
      </c>
      <c r="AN34" s="261" t="s">
        <v>442</v>
      </c>
      <c r="AO34" s="261" t="s">
        <v>442</v>
      </c>
      <c r="AP34" s="261" t="s">
        <v>442</v>
      </c>
      <c r="AQ34" s="261" t="s">
        <v>442</v>
      </c>
      <c r="AR34" s="290">
        <v>162</v>
      </c>
      <c r="AS34" s="287">
        <f>(AR34*30)+F34</f>
        <v>50729</v>
      </c>
      <c r="AT34" s="261">
        <v>180</v>
      </c>
      <c r="AU34" s="261" t="s">
        <v>442</v>
      </c>
      <c r="AV34" s="290">
        <v>2232659</v>
      </c>
      <c r="AW34" s="290">
        <v>2164711.7999999998</v>
      </c>
      <c r="AX34" s="261" t="s">
        <v>442</v>
      </c>
      <c r="AY34" s="261" t="s">
        <v>442</v>
      </c>
      <c r="AZ34" s="290">
        <v>2232659</v>
      </c>
      <c r="BA34" s="261">
        <v>100</v>
      </c>
      <c r="BB34" s="261" t="s">
        <v>442</v>
      </c>
      <c r="BC34" s="261" t="s">
        <v>586</v>
      </c>
      <c r="BD34" s="261" t="s">
        <v>586</v>
      </c>
      <c r="BE34" s="289">
        <v>29808</v>
      </c>
      <c r="BF34" s="261" t="s">
        <v>442</v>
      </c>
      <c r="BG34" s="261" t="s">
        <v>442</v>
      </c>
      <c r="BH34" s="261" t="s">
        <v>587</v>
      </c>
      <c r="BI34" s="293">
        <v>0.1421</v>
      </c>
      <c r="BJ34" s="261" t="s">
        <v>591</v>
      </c>
      <c r="BK34" s="261" t="s">
        <v>442</v>
      </c>
      <c r="BL34" s="294">
        <f>BI34-IF(BJ34="Prime",10.75%-3.5%,7.41%)</f>
        <v>6.8000000000000005E-2</v>
      </c>
      <c r="BM34" s="261" t="s">
        <v>442</v>
      </c>
      <c r="BN34" s="261" t="s">
        <v>442</v>
      </c>
      <c r="BO34" s="261" t="s">
        <v>442</v>
      </c>
      <c r="BP34" s="261" t="s">
        <v>442</v>
      </c>
      <c r="BQ34" s="261" t="s">
        <v>442</v>
      </c>
      <c r="BR34" s="261" t="s">
        <v>442</v>
      </c>
      <c r="BS34" s="261" t="s">
        <v>442</v>
      </c>
      <c r="BT34" s="261" t="s">
        <v>442</v>
      </c>
      <c r="BU34" s="261" t="s">
        <v>442</v>
      </c>
      <c r="BV34" s="261" t="s">
        <v>442</v>
      </c>
      <c r="BW34" s="261" t="s">
        <v>442</v>
      </c>
      <c r="BX34" s="261" t="s">
        <v>442</v>
      </c>
      <c r="BY34" s="261" t="s">
        <v>442</v>
      </c>
      <c r="BZ34" s="261" t="s">
        <v>442</v>
      </c>
      <c r="CA34" s="261" t="s">
        <v>442</v>
      </c>
      <c r="CB34" s="261" t="s">
        <v>442</v>
      </c>
      <c r="CC34" s="290">
        <v>0</v>
      </c>
      <c r="CD34" s="261" t="s">
        <v>442</v>
      </c>
      <c r="CE34" s="261" t="s">
        <v>442</v>
      </c>
      <c r="CF34" s="261" t="s">
        <v>442</v>
      </c>
      <c r="CG34" s="261" t="s">
        <v>442</v>
      </c>
      <c r="CH34" s="261" t="s">
        <v>442</v>
      </c>
      <c r="CI34" s="261" t="s">
        <v>442</v>
      </c>
      <c r="CJ34" s="261" t="s">
        <v>442</v>
      </c>
      <c r="CK34" s="261" t="s">
        <v>442</v>
      </c>
      <c r="CL34" s="261" t="s">
        <v>442</v>
      </c>
      <c r="CM34" s="261" t="s">
        <v>442</v>
      </c>
      <c r="CN34" s="261" t="s">
        <v>442</v>
      </c>
      <c r="CO34" s="261" t="s">
        <v>442</v>
      </c>
      <c r="CP34" s="261" t="s">
        <v>442</v>
      </c>
      <c r="CQ34" s="261" t="s">
        <v>442</v>
      </c>
      <c r="CR34" s="261" t="s">
        <v>588</v>
      </c>
      <c r="CS34" s="261" t="s">
        <v>433</v>
      </c>
      <c r="CT34" s="261" t="s">
        <v>442</v>
      </c>
      <c r="CU34" s="261" t="s">
        <v>589</v>
      </c>
      <c r="CV34" s="261" t="s">
        <v>442</v>
      </c>
      <c r="CW34" s="261" t="s">
        <v>442</v>
      </c>
      <c r="CX34" s="293">
        <f>AV34/CY34</f>
        <v>0.60342135135135133</v>
      </c>
      <c r="CY34" s="289">
        <v>3700000</v>
      </c>
      <c r="CZ34" s="287">
        <v>44901</v>
      </c>
      <c r="DA34" s="293">
        <v>0.58718918918918916</v>
      </c>
      <c r="DB34" s="261" t="s">
        <v>442</v>
      </c>
      <c r="DC34" s="261" t="s">
        <v>442</v>
      </c>
      <c r="DD34" s="261" t="s">
        <v>577</v>
      </c>
    </row>
    <row r="35" spans="1:108">
      <c r="A35" s="264" t="s">
        <v>380</v>
      </c>
      <c r="B35" s="284">
        <v>2417</v>
      </c>
      <c r="C35" s="284">
        <f t="shared" si="0"/>
        <v>2417</v>
      </c>
      <c r="D35" s="285">
        <v>9384</v>
      </c>
      <c r="E35" s="286">
        <f t="shared" si="1"/>
        <v>9384</v>
      </c>
      <c r="F35" s="287">
        <v>45869</v>
      </c>
      <c r="G35" s="285" t="s">
        <v>159</v>
      </c>
      <c r="H35" s="285" t="s">
        <v>573</v>
      </c>
      <c r="I35" s="261">
        <v>2021</v>
      </c>
      <c r="J35" s="261" t="s">
        <v>574</v>
      </c>
      <c r="K35" s="261" t="s">
        <v>575</v>
      </c>
      <c r="L35" s="288">
        <v>1793233</v>
      </c>
      <c r="M35" s="261" t="s">
        <v>576</v>
      </c>
      <c r="N35" s="261" t="s">
        <v>577</v>
      </c>
      <c r="O35" s="261" t="s">
        <v>578</v>
      </c>
      <c r="P35" s="287">
        <v>45229</v>
      </c>
      <c r="Q35" s="287" t="s">
        <v>590</v>
      </c>
      <c r="R35" s="261" t="s">
        <v>577</v>
      </c>
      <c r="S35" s="261" t="s">
        <v>580</v>
      </c>
      <c r="T35" s="261">
        <v>14</v>
      </c>
      <c r="U35" s="288">
        <v>0</v>
      </c>
      <c r="V35" s="289">
        <v>0</v>
      </c>
      <c r="W35" s="261" t="str">
        <f t="shared" si="2"/>
        <v>PERF</v>
      </c>
      <c r="X35" s="261" t="s">
        <v>581</v>
      </c>
      <c r="Y35" s="261" t="s">
        <v>581</v>
      </c>
      <c r="Z35" s="261" t="s">
        <v>573</v>
      </c>
      <c r="AA35" s="264" t="s">
        <v>380</v>
      </c>
      <c r="AB35" s="286">
        <f t="shared" si="3"/>
        <v>2417</v>
      </c>
      <c r="AC35" s="286">
        <v>8414</v>
      </c>
      <c r="AD35" s="286">
        <f t="shared" si="4"/>
        <v>8414</v>
      </c>
      <c r="AE35" s="261" t="s">
        <v>593</v>
      </c>
      <c r="AF35" s="261" t="s">
        <v>583</v>
      </c>
      <c r="AG35" s="290">
        <v>10420000</v>
      </c>
      <c r="AH35" s="261" t="s">
        <v>583</v>
      </c>
      <c r="AI35" s="291">
        <v>45073</v>
      </c>
      <c r="AJ35" s="261" t="s">
        <v>584</v>
      </c>
      <c r="AK35" s="292">
        <v>45548</v>
      </c>
      <c r="AL35" s="292" t="s">
        <v>585</v>
      </c>
      <c r="AM35" s="292" t="s">
        <v>442</v>
      </c>
      <c r="AN35" s="261" t="s">
        <v>442</v>
      </c>
      <c r="AO35" s="261" t="s">
        <v>442</v>
      </c>
      <c r="AP35" s="261" t="s">
        <v>442</v>
      </c>
      <c r="AQ35" s="261" t="s">
        <v>442</v>
      </c>
      <c r="AR35" s="290">
        <v>158</v>
      </c>
      <c r="AS35" s="287">
        <f>(AR35*30)+F35</f>
        <v>50609</v>
      </c>
      <c r="AT35" s="261">
        <v>180</v>
      </c>
      <c r="AU35" s="261" t="s">
        <v>442</v>
      </c>
      <c r="AV35" s="290">
        <v>6611954</v>
      </c>
      <c r="AW35" s="290">
        <v>5241873.58</v>
      </c>
      <c r="AX35" s="261" t="s">
        <v>442</v>
      </c>
      <c r="AY35" s="261" t="s">
        <v>442</v>
      </c>
      <c r="AZ35" s="290">
        <v>6611954</v>
      </c>
      <c r="BA35" s="261">
        <v>100</v>
      </c>
      <c r="BB35" s="261" t="s">
        <v>442</v>
      </c>
      <c r="BC35" s="261" t="s">
        <v>586</v>
      </c>
      <c r="BD35" s="261" t="s">
        <v>586</v>
      </c>
      <c r="BE35" s="289">
        <v>71960</v>
      </c>
      <c r="BF35" s="261" t="s">
        <v>442</v>
      </c>
      <c r="BG35" s="261" t="s">
        <v>442</v>
      </c>
      <c r="BH35" s="261" t="s">
        <v>587</v>
      </c>
      <c r="BI35" s="293">
        <v>0.1401</v>
      </c>
      <c r="BJ35" s="261" t="s">
        <v>591</v>
      </c>
      <c r="BK35" s="261" t="s">
        <v>442</v>
      </c>
      <c r="BL35" s="294">
        <f>BI35-IF(BJ35="Prime",10.75%-3.5%,7.41%)</f>
        <v>6.6000000000000003E-2</v>
      </c>
      <c r="BM35" s="261" t="s">
        <v>442</v>
      </c>
      <c r="BN35" s="261" t="s">
        <v>442</v>
      </c>
      <c r="BO35" s="261" t="s">
        <v>442</v>
      </c>
      <c r="BP35" s="261" t="s">
        <v>442</v>
      </c>
      <c r="BQ35" s="261" t="s">
        <v>442</v>
      </c>
      <c r="BR35" s="261" t="s">
        <v>442</v>
      </c>
      <c r="BS35" s="261" t="s">
        <v>442</v>
      </c>
      <c r="BT35" s="261" t="s">
        <v>442</v>
      </c>
      <c r="BU35" s="261" t="s">
        <v>442</v>
      </c>
      <c r="BV35" s="261" t="s">
        <v>442</v>
      </c>
      <c r="BW35" s="261" t="s">
        <v>442</v>
      </c>
      <c r="BX35" s="261" t="s">
        <v>442</v>
      </c>
      <c r="BY35" s="261" t="s">
        <v>442</v>
      </c>
      <c r="BZ35" s="261" t="s">
        <v>442</v>
      </c>
      <c r="CA35" s="261" t="s">
        <v>442</v>
      </c>
      <c r="CB35" s="261" t="s">
        <v>442</v>
      </c>
      <c r="CC35" s="290">
        <v>0</v>
      </c>
      <c r="CD35" s="261" t="s">
        <v>442</v>
      </c>
      <c r="CE35" s="261" t="s">
        <v>442</v>
      </c>
      <c r="CF35" s="261" t="s">
        <v>442</v>
      </c>
      <c r="CG35" s="261" t="s">
        <v>442</v>
      </c>
      <c r="CH35" s="261" t="s">
        <v>442</v>
      </c>
      <c r="CI35" s="261" t="s">
        <v>442</v>
      </c>
      <c r="CJ35" s="261" t="s">
        <v>442</v>
      </c>
      <c r="CK35" s="261" t="s">
        <v>442</v>
      </c>
      <c r="CL35" s="261" t="s">
        <v>442</v>
      </c>
      <c r="CM35" s="261" t="s">
        <v>442</v>
      </c>
      <c r="CN35" s="261" t="s">
        <v>442</v>
      </c>
      <c r="CO35" s="261" t="s">
        <v>442</v>
      </c>
      <c r="CP35" s="261" t="s">
        <v>442</v>
      </c>
      <c r="CQ35" s="261" t="s">
        <v>442</v>
      </c>
      <c r="CR35" s="261" t="s">
        <v>588</v>
      </c>
      <c r="CS35" s="261" t="s">
        <v>433</v>
      </c>
      <c r="CT35" s="261" t="s">
        <v>442</v>
      </c>
      <c r="CU35" s="261" t="s">
        <v>589</v>
      </c>
      <c r="CV35" s="261" t="s">
        <v>442</v>
      </c>
      <c r="CW35" s="261" t="s">
        <v>442</v>
      </c>
      <c r="CX35" s="293">
        <f>AV35/CY35</f>
        <v>0.63454452975047981</v>
      </c>
      <c r="CY35" s="289">
        <v>10420000</v>
      </c>
      <c r="CZ35" s="287">
        <v>45075</v>
      </c>
      <c r="DA35" s="293">
        <v>0.63454452975047981</v>
      </c>
      <c r="DB35" s="261" t="s">
        <v>442</v>
      </c>
      <c r="DC35" s="261" t="s">
        <v>442</v>
      </c>
      <c r="DD35" s="261" t="s">
        <v>577</v>
      </c>
    </row>
    <row r="36" spans="1:108">
      <c r="A36" s="264" t="s">
        <v>380</v>
      </c>
      <c r="B36" s="284">
        <v>2433</v>
      </c>
      <c r="C36" s="284">
        <f t="shared" si="0"/>
        <v>2433</v>
      </c>
      <c r="D36" s="285">
        <v>11263</v>
      </c>
      <c r="E36" s="286">
        <f t="shared" si="1"/>
        <v>11263</v>
      </c>
      <c r="F36" s="287">
        <v>45869</v>
      </c>
      <c r="G36" s="285" t="s">
        <v>159</v>
      </c>
      <c r="H36" s="285" t="s">
        <v>573</v>
      </c>
      <c r="I36" s="261">
        <v>2021</v>
      </c>
      <c r="J36" s="261" t="s">
        <v>574</v>
      </c>
      <c r="K36" s="261" t="s">
        <v>575</v>
      </c>
      <c r="L36" s="288">
        <v>1347708</v>
      </c>
      <c r="M36" s="261" t="s">
        <v>576</v>
      </c>
      <c r="N36" s="261" t="s">
        <v>577</v>
      </c>
      <c r="O36" s="261" t="s">
        <v>578</v>
      </c>
      <c r="P36" s="287">
        <v>45260</v>
      </c>
      <c r="Q36" s="287" t="s">
        <v>579</v>
      </c>
      <c r="R36" s="261" t="s">
        <v>577</v>
      </c>
      <c r="S36" s="261" t="s">
        <v>580</v>
      </c>
      <c r="T36" s="261">
        <v>8</v>
      </c>
      <c r="U36" s="288">
        <v>0</v>
      </c>
      <c r="V36" s="289">
        <v>0</v>
      </c>
      <c r="W36" s="261" t="str">
        <f t="shared" si="2"/>
        <v>PERF</v>
      </c>
      <c r="X36" s="261" t="s">
        <v>581</v>
      </c>
      <c r="Y36" s="261" t="s">
        <v>581</v>
      </c>
      <c r="Z36" s="261" t="s">
        <v>573</v>
      </c>
      <c r="AA36" s="264" t="s">
        <v>380</v>
      </c>
      <c r="AB36" s="286">
        <f t="shared" si="3"/>
        <v>2433</v>
      </c>
      <c r="AC36" s="286">
        <v>8440</v>
      </c>
      <c r="AD36" s="286">
        <f t="shared" si="4"/>
        <v>8440</v>
      </c>
      <c r="AE36" s="261" t="s">
        <v>593</v>
      </c>
      <c r="AF36" s="261" t="s">
        <v>583</v>
      </c>
      <c r="AG36" s="290">
        <v>6755041</v>
      </c>
      <c r="AH36" s="261" t="s">
        <v>583</v>
      </c>
      <c r="AI36" s="291">
        <v>45175</v>
      </c>
      <c r="AJ36" s="261" t="s">
        <v>584</v>
      </c>
      <c r="AK36" s="292">
        <v>45548</v>
      </c>
      <c r="AL36" s="292">
        <v>45625</v>
      </c>
      <c r="AM36" s="292" t="s">
        <v>442</v>
      </c>
      <c r="AN36" s="261" t="s">
        <v>442</v>
      </c>
      <c r="AO36" s="261" t="s">
        <v>442</v>
      </c>
      <c r="AP36" s="261" t="s">
        <v>442</v>
      </c>
      <c r="AQ36" s="261" t="s">
        <v>442</v>
      </c>
      <c r="AR36" s="290" t="s">
        <v>442</v>
      </c>
      <c r="AS36" s="287" t="s">
        <v>442</v>
      </c>
      <c r="AT36" s="261">
        <v>180</v>
      </c>
      <c r="AU36" s="261" t="s">
        <v>442</v>
      </c>
      <c r="AV36" s="290" t="s">
        <v>442</v>
      </c>
      <c r="AW36" s="290" t="s">
        <v>442</v>
      </c>
      <c r="AX36" s="261" t="s">
        <v>442</v>
      </c>
      <c r="AY36" s="261" t="s">
        <v>442</v>
      </c>
      <c r="AZ36" s="290" t="s">
        <v>442</v>
      </c>
      <c r="BA36" s="261">
        <v>100</v>
      </c>
      <c r="BB36" s="261" t="s">
        <v>442</v>
      </c>
      <c r="BC36" s="261" t="s">
        <v>586</v>
      </c>
      <c r="BD36" s="261" t="s">
        <v>586</v>
      </c>
      <c r="BE36" s="289" t="s">
        <v>442</v>
      </c>
      <c r="BF36" s="261" t="s">
        <v>442</v>
      </c>
      <c r="BG36" s="261" t="s">
        <v>442</v>
      </c>
      <c r="BH36" s="261" t="s">
        <v>587</v>
      </c>
      <c r="BI36" s="293" t="s">
        <v>442</v>
      </c>
      <c r="BJ36" s="261" t="s">
        <v>442</v>
      </c>
      <c r="BK36" s="261" t="s">
        <v>442</v>
      </c>
      <c r="BL36" s="294" t="s">
        <v>442</v>
      </c>
      <c r="BM36" s="261" t="s">
        <v>442</v>
      </c>
      <c r="BN36" s="261" t="s">
        <v>442</v>
      </c>
      <c r="BO36" s="261" t="s">
        <v>442</v>
      </c>
      <c r="BP36" s="261" t="s">
        <v>442</v>
      </c>
      <c r="BQ36" s="261" t="s">
        <v>442</v>
      </c>
      <c r="BR36" s="261" t="s">
        <v>442</v>
      </c>
      <c r="BS36" s="261" t="s">
        <v>442</v>
      </c>
      <c r="BT36" s="261" t="s">
        <v>442</v>
      </c>
      <c r="BU36" s="261" t="s">
        <v>442</v>
      </c>
      <c r="BV36" s="261" t="s">
        <v>442</v>
      </c>
      <c r="BW36" s="261" t="s">
        <v>442</v>
      </c>
      <c r="BX36" s="261" t="s">
        <v>442</v>
      </c>
      <c r="BY36" s="261" t="s">
        <v>442</v>
      </c>
      <c r="BZ36" s="261" t="s">
        <v>442</v>
      </c>
      <c r="CA36" s="261" t="s">
        <v>442</v>
      </c>
      <c r="CB36" s="261" t="s">
        <v>442</v>
      </c>
      <c r="CC36" s="290" t="s">
        <v>442</v>
      </c>
      <c r="CD36" s="261" t="s">
        <v>442</v>
      </c>
      <c r="CE36" s="261" t="s">
        <v>442</v>
      </c>
      <c r="CF36" s="261" t="s">
        <v>442</v>
      </c>
      <c r="CG36" s="261" t="s">
        <v>442</v>
      </c>
      <c r="CH36" s="261" t="s">
        <v>442</v>
      </c>
      <c r="CI36" s="261" t="s">
        <v>442</v>
      </c>
      <c r="CJ36" s="261" t="s">
        <v>442</v>
      </c>
      <c r="CK36" s="261" t="s">
        <v>442</v>
      </c>
      <c r="CL36" s="261" t="s">
        <v>442</v>
      </c>
      <c r="CM36" s="261" t="s">
        <v>442</v>
      </c>
      <c r="CN36" s="261" t="s">
        <v>442</v>
      </c>
      <c r="CO36" s="261" t="s">
        <v>442</v>
      </c>
      <c r="CP36" s="261" t="s">
        <v>442</v>
      </c>
      <c r="CQ36" s="261" t="s">
        <v>442</v>
      </c>
      <c r="CR36" s="261" t="s">
        <v>588</v>
      </c>
      <c r="CS36" s="261" t="s">
        <v>433</v>
      </c>
      <c r="CT36" s="261" t="s">
        <v>442</v>
      </c>
      <c r="CU36" s="261" t="s">
        <v>589</v>
      </c>
      <c r="CV36" s="261" t="s">
        <v>442</v>
      </c>
      <c r="CW36" s="261" t="s">
        <v>442</v>
      </c>
      <c r="CX36" s="293" t="s">
        <v>442</v>
      </c>
      <c r="CY36" s="289" t="s">
        <v>442</v>
      </c>
      <c r="CZ36" s="287" t="s">
        <v>442</v>
      </c>
      <c r="DA36" s="293" t="s">
        <v>442</v>
      </c>
      <c r="DB36" s="261" t="s">
        <v>442</v>
      </c>
      <c r="DC36" s="261" t="s">
        <v>442</v>
      </c>
      <c r="DD36" s="261" t="s">
        <v>577</v>
      </c>
    </row>
    <row r="37" spans="1:108">
      <c r="A37" s="264" t="s">
        <v>380</v>
      </c>
      <c r="B37" s="284">
        <v>2413</v>
      </c>
      <c r="C37" s="284">
        <f t="shared" si="0"/>
        <v>2413</v>
      </c>
      <c r="D37" s="285">
        <v>8907</v>
      </c>
      <c r="E37" s="286">
        <f t="shared" si="1"/>
        <v>8907</v>
      </c>
      <c r="F37" s="287">
        <v>45869</v>
      </c>
      <c r="G37" s="285" t="s">
        <v>159</v>
      </c>
      <c r="H37" s="285" t="s">
        <v>573</v>
      </c>
      <c r="I37" s="261">
        <v>2021</v>
      </c>
      <c r="J37" s="261" t="s">
        <v>574</v>
      </c>
      <c r="K37" s="261" t="s">
        <v>575</v>
      </c>
      <c r="L37" s="288">
        <v>2120400</v>
      </c>
      <c r="M37" s="261" t="s">
        <v>576</v>
      </c>
      <c r="N37" s="261" t="s">
        <v>577</v>
      </c>
      <c r="O37" s="261" t="s">
        <v>578</v>
      </c>
      <c r="P37" s="287">
        <v>45217</v>
      </c>
      <c r="Q37" s="287" t="s">
        <v>592</v>
      </c>
      <c r="R37" s="261" t="s">
        <v>577</v>
      </c>
      <c r="S37" s="261" t="s">
        <v>580</v>
      </c>
      <c r="T37" s="261">
        <v>17</v>
      </c>
      <c r="U37" s="288">
        <v>0</v>
      </c>
      <c r="V37" s="289">
        <v>0</v>
      </c>
      <c r="W37" s="261" t="str">
        <f t="shared" si="2"/>
        <v>PERF</v>
      </c>
      <c r="X37" s="261" t="s">
        <v>581</v>
      </c>
      <c r="Y37" s="261" t="s">
        <v>581</v>
      </c>
      <c r="Z37" s="261" t="s">
        <v>573</v>
      </c>
      <c r="AA37" s="264" t="s">
        <v>380</v>
      </c>
      <c r="AB37" s="286">
        <f t="shared" si="3"/>
        <v>2413</v>
      </c>
      <c r="AC37" s="286">
        <v>7344</v>
      </c>
      <c r="AD37" s="286">
        <f t="shared" si="4"/>
        <v>7344</v>
      </c>
      <c r="AE37" s="261" t="s">
        <v>582</v>
      </c>
      <c r="AF37" s="261" t="s">
        <v>583</v>
      </c>
      <c r="AG37" s="290">
        <v>6416118</v>
      </c>
      <c r="AH37" s="261" t="s">
        <v>583</v>
      </c>
      <c r="AI37" s="291">
        <v>41897</v>
      </c>
      <c r="AJ37" s="261" t="s">
        <v>584</v>
      </c>
      <c r="AK37" s="292">
        <v>45548</v>
      </c>
      <c r="AL37" s="292" t="s">
        <v>585</v>
      </c>
      <c r="AM37" s="292" t="s">
        <v>442</v>
      </c>
      <c r="AN37" s="261" t="s">
        <v>442</v>
      </c>
      <c r="AO37" s="261" t="s">
        <v>442</v>
      </c>
      <c r="AP37" s="261" t="s">
        <v>442</v>
      </c>
      <c r="AQ37" s="261" t="s">
        <v>442</v>
      </c>
      <c r="AR37" s="290">
        <v>158</v>
      </c>
      <c r="AS37" s="287">
        <f t="shared" ref="AS37:AS42" si="8">(AR37*30)+F37</f>
        <v>50609</v>
      </c>
      <c r="AT37" s="261">
        <v>180</v>
      </c>
      <c r="AU37" s="261" t="s">
        <v>442</v>
      </c>
      <c r="AV37" s="290">
        <v>6000000</v>
      </c>
      <c r="AW37" s="290">
        <v>5670853.8099999996</v>
      </c>
      <c r="AX37" s="261" t="s">
        <v>442</v>
      </c>
      <c r="AY37" s="261" t="s">
        <v>442</v>
      </c>
      <c r="AZ37" s="290">
        <v>6000000</v>
      </c>
      <c r="BA37" s="261">
        <v>100</v>
      </c>
      <c r="BB37" s="261" t="s">
        <v>442</v>
      </c>
      <c r="BC37" s="261" t="s">
        <v>586</v>
      </c>
      <c r="BD37" s="261" t="s">
        <v>586</v>
      </c>
      <c r="BE37" s="289">
        <v>77010</v>
      </c>
      <c r="BF37" s="261" t="s">
        <v>442</v>
      </c>
      <c r="BG37" s="261" t="s">
        <v>442</v>
      </c>
      <c r="BH37" s="261" t="s">
        <v>587</v>
      </c>
      <c r="BI37" s="293">
        <v>0.13730000000000001</v>
      </c>
      <c r="BJ37" s="261" t="s">
        <v>591</v>
      </c>
      <c r="BK37" s="261" t="s">
        <v>442</v>
      </c>
      <c r="BL37" s="294">
        <f t="shared" ref="BL37:BL42" si="9">BI37-IF(BJ37="Prime",10.75%-3.5%,7.41%)</f>
        <v>6.3200000000000006E-2</v>
      </c>
      <c r="BM37" s="261" t="s">
        <v>442</v>
      </c>
      <c r="BN37" s="261" t="s">
        <v>442</v>
      </c>
      <c r="BO37" s="261" t="s">
        <v>442</v>
      </c>
      <c r="BP37" s="261" t="s">
        <v>442</v>
      </c>
      <c r="BQ37" s="261" t="s">
        <v>442</v>
      </c>
      <c r="BR37" s="261" t="s">
        <v>442</v>
      </c>
      <c r="BS37" s="261" t="s">
        <v>442</v>
      </c>
      <c r="BT37" s="261" t="s">
        <v>442</v>
      </c>
      <c r="BU37" s="261" t="s">
        <v>442</v>
      </c>
      <c r="BV37" s="261" t="s">
        <v>442</v>
      </c>
      <c r="BW37" s="261" t="s">
        <v>442</v>
      </c>
      <c r="BX37" s="261" t="s">
        <v>442</v>
      </c>
      <c r="BY37" s="261" t="s">
        <v>442</v>
      </c>
      <c r="BZ37" s="261" t="s">
        <v>442</v>
      </c>
      <c r="CA37" s="261" t="s">
        <v>442</v>
      </c>
      <c r="CB37" s="261" t="s">
        <v>442</v>
      </c>
      <c r="CC37" s="290">
        <v>0</v>
      </c>
      <c r="CD37" s="261" t="s">
        <v>442</v>
      </c>
      <c r="CE37" s="261" t="s">
        <v>442</v>
      </c>
      <c r="CF37" s="261" t="s">
        <v>442</v>
      </c>
      <c r="CG37" s="261" t="s">
        <v>442</v>
      </c>
      <c r="CH37" s="261" t="s">
        <v>442</v>
      </c>
      <c r="CI37" s="261" t="s">
        <v>442</v>
      </c>
      <c r="CJ37" s="261" t="s">
        <v>442</v>
      </c>
      <c r="CK37" s="261" t="s">
        <v>442</v>
      </c>
      <c r="CL37" s="261" t="s">
        <v>442</v>
      </c>
      <c r="CM37" s="261" t="s">
        <v>442</v>
      </c>
      <c r="CN37" s="261" t="s">
        <v>442</v>
      </c>
      <c r="CO37" s="261" t="s">
        <v>442</v>
      </c>
      <c r="CP37" s="261" t="s">
        <v>442</v>
      </c>
      <c r="CQ37" s="261" t="s">
        <v>442</v>
      </c>
      <c r="CR37" s="261" t="s">
        <v>588</v>
      </c>
      <c r="CS37" s="261" t="s">
        <v>433</v>
      </c>
      <c r="CT37" s="261" t="s">
        <v>442</v>
      </c>
      <c r="CU37" s="261" t="s">
        <v>589</v>
      </c>
      <c r="CV37" s="261" t="s">
        <v>442</v>
      </c>
      <c r="CW37" s="261" t="s">
        <v>442</v>
      </c>
      <c r="CX37" s="293">
        <f t="shared" ref="CX37:CX42" si="10">AV37/CY37</f>
        <v>0.59385949284399309</v>
      </c>
      <c r="CY37" s="289">
        <v>10103400</v>
      </c>
      <c r="CZ37" s="287">
        <v>45169</v>
      </c>
      <c r="DA37" s="293">
        <v>0.59385949284399309</v>
      </c>
      <c r="DB37" s="261" t="s">
        <v>442</v>
      </c>
      <c r="DC37" s="261" t="s">
        <v>442</v>
      </c>
      <c r="DD37" s="261" t="s">
        <v>577</v>
      </c>
    </row>
    <row r="38" spans="1:108">
      <c r="A38" s="264" t="s">
        <v>380</v>
      </c>
      <c r="B38" s="284">
        <v>2333</v>
      </c>
      <c r="C38" s="284">
        <f t="shared" si="0"/>
        <v>2333</v>
      </c>
      <c r="D38" s="285">
        <v>11059</v>
      </c>
      <c r="E38" s="286">
        <f t="shared" si="1"/>
        <v>11059</v>
      </c>
      <c r="F38" s="287">
        <v>45869</v>
      </c>
      <c r="G38" s="285" t="s">
        <v>159</v>
      </c>
      <c r="H38" s="285" t="s">
        <v>573</v>
      </c>
      <c r="I38" s="261">
        <v>2021</v>
      </c>
      <c r="J38" s="261" t="s">
        <v>574</v>
      </c>
      <c r="K38" s="261" t="s">
        <v>575</v>
      </c>
      <c r="L38" s="288">
        <v>3701808</v>
      </c>
      <c r="M38" s="261" t="s">
        <v>576</v>
      </c>
      <c r="N38" s="261" t="s">
        <v>577</v>
      </c>
      <c r="O38" s="261" t="s">
        <v>578</v>
      </c>
      <c r="P38" s="287">
        <v>44977</v>
      </c>
      <c r="Q38" s="287" t="s">
        <v>590</v>
      </c>
      <c r="R38" s="261" t="s">
        <v>577</v>
      </c>
      <c r="S38" s="261" t="s">
        <v>580</v>
      </c>
      <c r="T38" s="261">
        <v>23</v>
      </c>
      <c r="U38" s="288">
        <v>0</v>
      </c>
      <c r="V38" s="289">
        <v>0</v>
      </c>
      <c r="W38" s="261" t="str">
        <f t="shared" si="2"/>
        <v>PERF</v>
      </c>
      <c r="X38" s="261" t="s">
        <v>581</v>
      </c>
      <c r="Y38" s="261" t="s">
        <v>581</v>
      </c>
      <c r="Z38" s="261" t="s">
        <v>573</v>
      </c>
      <c r="AA38" s="264" t="s">
        <v>380</v>
      </c>
      <c r="AB38" s="286">
        <f t="shared" si="3"/>
        <v>2333</v>
      </c>
      <c r="AC38" s="286">
        <v>8363</v>
      </c>
      <c r="AD38" s="286">
        <f t="shared" si="4"/>
        <v>8363</v>
      </c>
      <c r="AE38" s="261" t="s">
        <v>582</v>
      </c>
      <c r="AF38" s="261" t="s">
        <v>583</v>
      </c>
      <c r="AG38" s="290">
        <v>14604655</v>
      </c>
      <c r="AH38" s="261" t="s">
        <v>583</v>
      </c>
      <c r="AI38" s="291">
        <v>44860</v>
      </c>
      <c r="AJ38" s="261" t="s">
        <v>584</v>
      </c>
      <c r="AK38" s="292">
        <v>45548</v>
      </c>
      <c r="AL38" s="292" t="s">
        <v>585</v>
      </c>
      <c r="AM38" s="292" t="s">
        <v>442</v>
      </c>
      <c r="AN38" s="261" t="s">
        <v>442</v>
      </c>
      <c r="AO38" s="261" t="s">
        <v>442</v>
      </c>
      <c r="AP38" s="261" t="s">
        <v>442</v>
      </c>
      <c r="AQ38" s="261" t="s">
        <v>442</v>
      </c>
      <c r="AR38" s="290">
        <v>150</v>
      </c>
      <c r="AS38" s="287">
        <f t="shared" si="8"/>
        <v>50369</v>
      </c>
      <c r="AT38" s="261">
        <v>180</v>
      </c>
      <c r="AU38" s="261" t="s">
        <v>442</v>
      </c>
      <c r="AV38" s="290">
        <v>11621325</v>
      </c>
      <c r="AW38" s="290">
        <v>11158254.24</v>
      </c>
      <c r="AX38" s="261" t="s">
        <v>442</v>
      </c>
      <c r="AY38" s="261" t="s">
        <v>442</v>
      </c>
      <c r="AZ38" s="290">
        <v>11621325</v>
      </c>
      <c r="BA38" s="261">
        <v>100</v>
      </c>
      <c r="BB38" s="261" t="s">
        <v>442</v>
      </c>
      <c r="BC38" s="261" t="s">
        <v>586</v>
      </c>
      <c r="BD38" s="261" t="s">
        <v>586</v>
      </c>
      <c r="BE38" s="289">
        <v>157765</v>
      </c>
      <c r="BF38" s="261" t="s">
        <v>442</v>
      </c>
      <c r="BG38" s="261" t="s">
        <v>442</v>
      </c>
      <c r="BH38" s="261" t="s">
        <v>587</v>
      </c>
      <c r="BI38" s="293">
        <v>0.1421</v>
      </c>
      <c r="BJ38" s="261" t="s">
        <v>591</v>
      </c>
      <c r="BK38" s="261" t="s">
        <v>442</v>
      </c>
      <c r="BL38" s="294">
        <f t="shared" si="9"/>
        <v>6.8000000000000005E-2</v>
      </c>
      <c r="BM38" s="261" t="s">
        <v>442</v>
      </c>
      <c r="BN38" s="261" t="s">
        <v>442</v>
      </c>
      <c r="BO38" s="261" t="s">
        <v>442</v>
      </c>
      <c r="BP38" s="261" t="s">
        <v>442</v>
      </c>
      <c r="BQ38" s="261" t="s">
        <v>442</v>
      </c>
      <c r="BR38" s="261" t="s">
        <v>442</v>
      </c>
      <c r="BS38" s="261" t="s">
        <v>442</v>
      </c>
      <c r="BT38" s="261" t="s">
        <v>442</v>
      </c>
      <c r="BU38" s="261" t="s">
        <v>442</v>
      </c>
      <c r="BV38" s="261" t="s">
        <v>442</v>
      </c>
      <c r="BW38" s="261" t="s">
        <v>442</v>
      </c>
      <c r="BX38" s="261" t="s">
        <v>442</v>
      </c>
      <c r="BY38" s="261" t="s">
        <v>442</v>
      </c>
      <c r="BZ38" s="261" t="s">
        <v>442</v>
      </c>
      <c r="CA38" s="261" t="s">
        <v>442</v>
      </c>
      <c r="CB38" s="261" t="s">
        <v>442</v>
      </c>
      <c r="CC38" s="290">
        <v>0</v>
      </c>
      <c r="CD38" s="261" t="s">
        <v>442</v>
      </c>
      <c r="CE38" s="261" t="s">
        <v>442</v>
      </c>
      <c r="CF38" s="261" t="s">
        <v>442</v>
      </c>
      <c r="CG38" s="261" t="s">
        <v>442</v>
      </c>
      <c r="CH38" s="261" t="s">
        <v>442</v>
      </c>
      <c r="CI38" s="261" t="s">
        <v>442</v>
      </c>
      <c r="CJ38" s="261" t="s">
        <v>442</v>
      </c>
      <c r="CK38" s="261" t="s">
        <v>442</v>
      </c>
      <c r="CL38" s="261" t="s">
        <v>442</v>
      </c>
      <c r="CM38" s="261" t="s">
        <v>442</v>
      </c>
      <c r="CN38" s="261" t="s">
        <v>442</v>
      </c>
      <c r="CO38" s="261" t="s">
        <v>442</v>
      </c>
      <c r="CP38" s="261" t="s">
        <v>442</v>
      </c>
      <c r="CQ38" s="261" t="s">
        <v>442</v>
      </c>
      <c r="CR38" s="261" t="s">
        <v>588</v>
      </c>
      <c r="CS38" s="261" t="s">
        <v>433</v>
      </c>
      <c r="CT38" s="261" t="s">
        <v>442</v>
      </c>
      <c r="CU38" s="261" t="s">
        <v>589</v>
      </c>
      <c r="CV38" s="261" t="s">
        <v>442</v>
      </c>
      <c r="CW38" s="261" t="s">
        <v>442</v>
      </c>
      <c r="CX38" s="293">
        <f t="shared" si="10"/>
        <v>0.7957274581289322</v>
      </c>
      <c r="CY38" s="289">
        <v>14604655</v>
      </c>
      <c r="CZ38" s="287">
        <v>44860</v>
      </c>
      <c r="DA38" s="293">
        <v>0.7957274581289322</v>
      </c>
      <c r="DB38" s="261" t="s">
        <v>442</v>
      </c>
      <c r="DC38" s="261" t="s">
        <v>442</v>
      </c>
      <c r="DD38" s="261" t="s">
        <v>577</v>
      </c>
    </row>
    <row r="39" spans="1:108">
      <c r="A39" s="264" t="s">
        <v>380</v>
      </c>
      <c r="B39" s="284">
        <v>2171</v>
      </c>
      <c r="C39" s="284">
        <f t="shared" si="0"/>
        <v>2171</v>
      </c>
      <c r="D39" s="285">
        <v>9027</v>
      </c>
      <c r="E39" s="286">
        <f t="shared" si="1"/>
        <v>9027</v>
      </c>
      <c r="F39" s="287">
        <v>45869</v>
      </c>
      <c r="G39" s="285" t="s">
        <v>159</v>
      </c>
      <c r="H39" s="285" t="s">
        <v>573</v>
      </c>
      <c r="I39" s="261">
        <v>2021</v>
      </c>
      <c r="J39" s="261" t="s">
        <v>574</v>
      </c>
      <c r="K39" s="261" t="s">
        <v>575</v>
      </c>
      <c r="L39" s="288">
        <v>649320</v>
      </c>
      <c r="M39" s="261" t="s">
        <v>576</v>
      </c>
      <c r="N39" s="261" t="s">
        <v>577</v>
      </c>
      <c r="O39" s="261" t="s">
        <v>578</v>
      </c>
      <c r="P39" s="287">
        <v>44498</v>
      </c>
      <c r="Q39" s="287" t="s">
        <v>579</v>
      </c>
      <c r="R39" s="261" t="s">
        <v>577</v>
      </c>
      <c r="S39" s="261" t="s">
        <v>580</v>
      </c>
      <c r="T39" s="261">
        <v>37</v>
      </c>
      <c r="U39" s="288">
        <v>0</v>
      </c>
      <c r="V39" s="289">
        <v>0</v>
      </c>
      <c r="W39" s="261" t="str">
        <f t="shared" si="2"/>
        <v>PERF</v>
      </c>
      <c r="X39" s="261" t="s">
        <v>581</v>
      </c>
      <c r="Y39" s="261" t="s">
        <v>581</v>
      </c>
      <c r="Z39" s="261" t="s">
        <v>573</v>
      </c>
      <c r="AA39" s="264" t="s">
        <v>380</v>
      </c>
      <c r="AB39" s="286">
        <f t="shared" si="3"/>
        <v>2171</v>
      </c>
      <c r="AC39" s="286">
        <v>8062</v>
      </c>
      <c r="AD39" s="286">
        <f t="shared" si="4"/>
        <v>8062</v>
      </c>
      <c r="AE39" s="261" t="s">
        <v>582</v>
      </c>
      <c r="AF39" s="261" t="s">
        <v>583</v>
      </c>
      <c r="AG39" s="290">
        <v>3869304</v>
      </c>
      <c r="AH39" s="261" t="s">
        <v>583</v>
      </c>
      <c r="AI39" s="291">
        <v>43696</v>
      </c>
      <c r="AJ39" s="261" t="s">
        <v>584</v>
      </c>
      <c r="AK39" s="292">
        <v>45548</v>
      </c>
      <c r="AL39" s="292" t="s">
        <v>585</v>
      </c>
      <c r="AM39" s="292" t="s">
        <v>442</v>
      </c>
      <c r="AN39" s="261" t="s">
        <v>442</v>
      </c>
      <c r="AO39" s="261" t="s">
        <v>442</v>
      </c>
      <c r="AP39" s="261" t="s">
        <v>442</v>
      </c>
      <c r="AQ39" s="261" t="s">
        <v>442</v>
      </c>
      <c r="AR39" s="290">
        <v>134</v>
      </c>
      <c r="AS39" s="287">
        <f t="shared" si="8"/>
        <v>49889</v>
      </c>
      <c r="AT39" s="261">
        <v>180</v>
      </c>
      <c r="AU39" s="261" t="s">
        <v>442</v>
      </c>
      <c r="AV39" s="290">
        <v>2697807</v>
      </c>
      <c r="AW39" s="290">
        <v>2465859.41</v>
      </c>
      <c r="AX39" s="261" t="s">
        <v>442</v>
      </c>
      <c r="AY39" s="261" t="s">
        <v>442</v>
      </c>
      <c r="AZ39" s="290">
        <v>2697807</v>
      </c>
      <c r="BA39" s="261">
        <v>100</v>
      </c>
      <c r="BB39" s="261" t="s">
        <v>442</v>
      </c>
      <c r="BC39" s="261" t="s">
        <v>586</v>
      </c>
      <c r="BD39" s="261" t="s">
        <v>586</v>
      </c>
      <c r="BE39" s="289">
        <v>37840</v>
      </c>
      <c r="BF39" s="261" t="s">
        <v>442</v>
      </c>
      <c r="BG39" s="261" t="s">
        <v>442</v>
      </c>
      <c r="BH39" s="261" t="s">
        <v>587</v>
      </c>
      <c r="BI39" s="293">
        <v>0.15229999999999999</v>
      </c>
      <c r="BJ39" s="261" t="s">
        <v>591</v>
      </c>
      <c r="BK39" s="261" t="s">
        <v>442</v>
      </c>
      <c r="BL39" s="294">
        <f t="shared" si="9"/>
        <v>7.8199999999999992E-2</v>
      </c>
      <c r="BM39" s="261" t="s">
        <v>442</v>
      </c>
      <c r="BN39" s="261" t="s">
        <v>442</v>
      </c>
      <c r="BO39" s="261" t="s">
        <v>442</v>
      </c>
      <c r="BP39" s="261" t="s">
        <v>442</v>
      </c>
      <c r="BQ39" s="261" t="s">
        <v>442</v>
      </c>
      <c r="BR39" s="261" t="s">
        <v>442</v>
      </c>
      <c r="BS39" s="261" t="s">
        <v>442</v>
      </c>
      <c r="BT39" s="261" t="s">
        <v>442</v>
      </c>
      <c r="BU39" s="261" t="s">
        <v>442</v>
      </c>
      <c r="BV39" s="261" t="s">
        <v>442</v>
      </c>
      <c r="BW39" s="261" t="s">
        <v>442</v>
      </c>
      <c r="BX39" s="261" t="s">
        <v>442</v>
      </c>
      <c r="BY39" s="261" t="s">
        <v>442</v>
      </c>
      <c r="BZ39" s="261" t="s">
        <v>442</v>
      </c>
      <c r="CA39" s="261" t="s">
        <v>442</v>
      </c>
      <c r="CB39" s="261" t="s">
        <v>442</v>
      </c>
      <c r="CC39" s="290">
        <v>0</v>
      </c>
      <c r="CD39" s="261" t="s">
        <v>442</v>
      </c>
      <c r="CE39" s="261" t="s">
        <v>442</v>
      </c>
      <c r="CF39" s="261" t="s">
        <v>442</v>
      </c>
      <c r="CG39" s="261" t="s">
        <v>442</v>
      </c>
      <c r="CH39" s="261" t="s">
        <v>442</v>
      </c>
      <c r="CI39" s="261" t="s">
        <v>442</v>
      </c>
      <c r="CJ39" s="261" t="s">
        <v>442</v>
      </c>
      <c r="CK39" s="261" t="s">
        <v>442</v>
      </c>
      <c r="CL39" s="261" t="s">
        <v>442</v>
      </c>
      <c r="CM39" s="261" t="s">
        <v>442</v>
      </c>
      <c r="CN39" s="261" t="s">
        <v>442</v>
      </c>
      <c r="CO39" s="261" t="s">
        <v>442</v>
      </c>
      <c r="CP39" s="261" t="s">
        <v>442</v>
      </c>
      <c r="CQ39" s="261" t="s">
        <v>442</v>
      </c>
      <c r="CR39" s="261" t="s">
        <v>588</v>
      </c>
      <c r="CS39" s="261" t="s">
        <v>433</v>
      </c>
      <c r="CT39" s="261" t="s">
        <v>442</v>
      </c>
      <c r="CU39" s="261" t="s">
        <v>589</v>
      </c>
      <c r="CV39" s="261" t="s">
        <v>442</v>
      </c>
      <c r="CW39" s="261" t="s">
        <v>442</v>
      </c>
      <c r="CX39" s="293">
        <f t="shared" si="10"/>
        <v>0.85099382244059019</v>
      </c>
      <c r="CY39" s="289">
        <v>3170184</v>
      </c>
      <c r="CZ39" s="287">
        <v>44270</v>
      </c>
      <c r="DA39" s="293">
        <v>0.55761871710652156</v>
      </c>
      <c r="DB39" s="261" t="s">
        <v>442</v>
      </c>
      <c r="DC39" s="261" t="s">
        <v>442</v>
      </c>
      <c r="DD39" s="261" t="s">
        <v>577</v>
      </c>
    </row>
    <row r="40" spans="1:108">
      <c r="A40" s="264" t="s">
        <v>380</v>
      </c>
      <c r="B40" s="284">
        <v>1797</v>
      </c>
      <c r="C40" s="284">
        <f t="shared" si="0"/>
        <v>1797</v>
      </c>
      <c r="D40" s="285">
        <v>9755</v>
      </c>
      <c r="E40" s="286">
        <f t="shared" si="1"/>
        <v>9755</v>
      </c>
      <c r="F40" s="287">
        <v>45869</v>
      </c>
      <c r="G40" s="285" t="s">
        <v>159</v>
      </c>
      <c r="H40" s="285" t="s">
        <v>573</v>
      </c>
      <c r="I40" s="261">
        <v>2021</v>
      </c>
      <c r="J40" s="261" t="s">
        <v>574</v>
      </c>
      <c r="K40" s="261" t="s">
        <v>575</v>
      </c>
      <c r="L40" s="288">
        <v>3163500</v>
      </c>
      <c r="M40" s="261" t="s">
        <v>576</v>
      </c>
      <c r="N40" s="261" t="s">
        <v>577</v>
      </c>
      <c r="O40" s="261" t="s">
        <v>578</v>
      </c>
      <c r="P40" s="287">
        <v>43199</v>
      </c>
      <c r="Q40" s="287" t="s">
        <v>592</v>
      </c>
      <c r="R40" s="261" t="s">
        <v>577</v>
      </c>
      <c r="S40" s="261" t="s">
        <v>580</v>
      </c>
      <c r="T40" s="261">
        <v>17</v>
      </c>
      <c r="U40" s="288">
        <v>0</v>
      </c>
      <c r="V40" s="289">
        <v>0</v>
      </c>
      <c r="W40" s="261" t="str">
        <f t="shared" si="2"/>
        <v>PERF</v>
      </c>
      <c r="X40" s="261" t="s">
        <v>581</v>
      </c>
      <c r="Y40" s="261" t="s">
        <v>581</v>
      </c>
      <c r="Z40" s="261" t="s">
        <v>573</v>
      </c>
      <c r="AA40" s="264" t="s">
        <v>380</v>
      </c>
      <c r="AB40" s="286">
        <f t="shared" si="3"/>
        <v>1797</v>
      </c>
      <c r="AC40" s="286">
        <v>7765</v>
      </c>
      <c r="AD40" s="286">
        <f t="shared" si="4"/>
        <v>7765</v>
      </c>
      <c r="AE40" s="261" t="s">
        <v>582</v>
      </c>
      <c r="AF40" s="261" t="s">
        <v>583</v>
      </c>
      <c r="AG40" s="290">
        <v>11549212</v>
      </c>
      <c r="AH40" s="261" t="s">
        <v>583</v>
      </c>
      <c r="AI40" s="291">
        <v>43041</v>
      </c>
      <c r="AJ40" s="261" t="s">
        <v>584</v>
      </c>
      <c r="AK40" s="292">
        <v>45548</v>
      </c>
      <c r="AL40" s="292" t="s">
        <v>585</v>
      </c>
      <c r="AM40" s="292" t="s">
        <v>442</v>
      </c>
      <c r="AN40" s="261" t="s">
        <v>442</v>
      </c>
      <c r="AO40" s="261" t="s">
        <v>442</v>
      </c>
      <c r="AP40" s="261" t="s">
        <v>442</v>
      </c>
      <c r="AQ40" s="261" t="s">
        <v>442</v>
      </c>
      <c r="AR40" s="290">
        <v>92</v>
      </c>
      <c r="AS40" s="287">
        <f t="shared" si="8"/>
        <v>48629</v>
      </c>
      <c r="AT40" s="261">
        <v>180</v>
      </c>
      <c r="AU40" s="261" t="s">
        <v>442</v>
      </c>
      <c r="AV40" s="290">
        <v>9741463</v>
      </c>
      <c r="AW40" s="290">
        <v>7104211.4199999999</v>
      </c>
      <c r="AX40" s="261" t="s">
        <v>442</v>
      </c>
      <c r="AY40" s="261" t="s">
        <v>442</v>
      </c>
      <c r="AZ40" s="290">
        <v>9741463</v>
      </c>
      <c r="BA40" s="261">
        <v>100</v>
      </c>
      <c r="BB40" s="261" t="s">
        <v>442</v>
      </c>
      <c r="BC40" s="261" t="s">
        <v>586</v>
      </c>
      <c r="BD40" s="261" t="s">
        <v>586</v>
      </c>
      <c r="BE40" s="289">
        <v>120222</v>
      </c>
      <c r="BF40" s="261" t="s">
        <v>442</v>
      </c>
      <c r="BG40" s="261" t="s">
        <v>442</v>
      </c>
      <c r="BH40" s="261" t="s">
        <v>587</v>
      </c>
      <c r="BI40" s="293">
        <v>0.12670000000000001</v>
      </c>
      <c r="BJ40" s="261" t="s">
        <v>591</v>
      </c>
      <c r="BK40" s="261" t="s">
        <v>442</v>
      </c>
      <c r="BL40" s="294">
        <f t="shared" si="9"/>
        <v>5.2600000000000008E-2</v>
      </c>
      <c r="BM40" s="261" t="s">
        <v>442</v>
      </c>
      <c r="BN40" s="261" t="s">
        <v>442</v>
      </c>
      <c r="BO40" s="261" t="s">
        <v>442</v>
      </c>
      <c r="BP40" s="261" t="s">
        <v>442</v>
      </c>
      <c r="BQ40" s="261" t="s">
        <v>442</v>
      </c>
      <c r="BR40" s="261" t="s">
        <v>442</v>
      </c>
      <c r="BS40" s="261" t="s">
        <v>442</v>
      </c>
      <c r="BT40" s="261" t="s">
        <v>442</v>
      </c>
      <c r="BU40" s="261" t="s">
        <v>442</v>
      </c>
      <c r="BV40" s="261" t="s">
        <v>442</v>
      </c>
      <c r="BW40" s="261" t="s">
        <v>442</v>
      </c>
      <c r="BX40" s="261" t="s">
        <v>442</v>
      </c>
      <c r="BY40" s="261" t="s">
        <v>442</v>
      </c>
      <c r="BZ40" s="261" t="s">
        <v>442</v>
      </c>
      <c r="CA40" s="261" t="s">
        <v>442</v>
      </c>
      <c r="CB40" s="261" t="s">
        <v>442</v>
      </c>
      <c r="CC40" s="290">
        <v>0</v>
      </c>
      <c r="CD40" s="261" t="s">
        <v>442</v>
      </c>
      <c r="CE40" s="261" t="s">
        <v>442</v>
      </c>
      <c r="CF40" s="261" t="s">
        <v>442</v>
      </c>
      <c r="CG40" s="261" t="s">
        <v>442</v>
      </c>
      <c r="CH40" s="261" t="s">
        <v>442</v>
      </c>
      <c r="CI40" s="261" t="s">
        <v>442</v>
      </c>
      <c r="CJ40" s="261" t="s">
        <v>442</v>
      </c>
      <c r="CK40" s="261" t="s">
        <v>442</v>
      </c>
      <c r="CL40" s="261" t="s">
        <v>442</v>
      </c>
      <c r="CM40" s="261" t="s">
        <v>442</v>
      </c>
      <c r="CN40" s="261" t="s">
        <v>442</v>
      </c>
      <c r="CO40" s="261" t="s">
        <v>442</v>
      </c>
      <c r="CP40" s="261" t="s">
        <v>442</v>
      </c>
      <c r="CQ40" s="261" t="s">
        <v>442</v>
      </c>
      <c r="CR40" s="261" t="s">
        <v>588</v>
      </c>
      <c r="CS40" s="261" t="s">
        <v>433</v>
      </c>
      <c r="CT40" s="261" t="s">
        <v>442</v>
      </c>
      <c r="CU40" s="261" t="s">
        <v>589</v>
      </c>
      <c r="CV40" s="261" t="s">
        <v>442</v>
      </c>
      <c r="CW40" s="261" t="s">
        <v>442</v>
      </c>
      <c r="CX40" s="293">
        <f t="shared" si="10"/>
        <v>0.68460923854563893</v>
      </c>
      <c r="CY40" s="289">
        <v>14229231</v>
      </c>
      <c r="CZ40" s="287">
        <v>45379</v>
      </c>
      <c r="DA40" s="293">
        <v>0.66167865417754224</v>
      </c>
      <c r="DB40" s="261" t="s">
        <v>442</v>
      </c>
      <c r="DC40" s="261" t="s">
        <v>442</v>
      </c>
      <c r="DD40" s="261" t="s">
        <v>577</v>
      </c>
    </row>
    <row r="41" spans="1:108">
      <c r="A41" s="264" t="s">
        <v>380</v>
      </c>
      <c r="B41" s="284">
        <v>2367</v>
      </c>
      <c r="C41" s="284">
        <f t="shared" si="0"/>
        <v>2367</v>
      </c>
      <c r="D41" s="285">
        <v>11039</v>
      </c>
      <c r="E41" s="286">
        <f t="shared" si="1"/>
        <v>11039</v>
      </c>
      <c r="F41" s="287">
        <v>45869</v>
      </c>
      <c r="G41" s="285" t="s">
        <v>159</v>
      </c>
      <c r="H41" s="285" t="s">
        <v>573</v>
      </c>
      <c r="I41" s="261">
        <v>2021</v>
      </c>
      <c r="J41" s="261" t="s">
        <v>574</v>
      </c>
      <c r="K41" s="261" t="s">
        <v>575</v>
      </c>
      <c r="L41" s="288">
        <v>2678255</v>
      </c>
      <c r="M41" s="261" t="s">
        <v>576</v>
      </c>
      <c r="N41" s="261" t="s">
        <v>577</v>
      </c>
      <c r="O41" s="261" t="s">
        <v>578</v>
      </c>
      <c r="P41" s="287">
        <v>45056</v>
      </c>
      <c r="Q41" s="287" t="s">
        <v>592</v>
      </c>
      <c r="R41" s="261" t="s">
        <v>577</v>
      </c>
      <c r="S41" s="261" t="s">
        <v>580</v>
      </c>
      <c r="T41" s="261">
        <v>18</v>
      </c>
      <c r="U41" s="288">
        <v>0</v>
      </c>
      <c r="V41" s="289">
        <v>0</v>
      </c>
      <c r="W41" s="261" t="str">
        <f t="shared" si="2"/>
        <v>PERF</v>
      </c>
      <c r="X41" s="261" t="s">
        <v>581</v>
      </c>
      <c r="Y41" s="261" t="s">
        <v>581</v>
      </c>
      <c r="Z41" s="261" t="s">
        <v>573</v>
      </c>
      <c r="AA41" s="264" t="s">
        <v>380</v>
      </c>
      <c r="AB41" s="286">
        <f t="shared" si="3"/>
        <v>2367</v>
      </c>
      <c r="AC41" s="286">
        <v>8335</v>
      </c>
      <c r="AD41" s="286">
        <f t="shared" si="4"/>
        <v>8335</v>
      </c>
      <c r="AE41" s="261" t="s">
        <v>593</v>
      </c>
      <c r="AF41" s="261" t="s">
        <v>583</v>
      </c>
      <c r="AG41" s="290">
        <v>10498822</v>
      </c>
      <c r="AH41" s="261" t="s">
        <v>583</v>
      </c>
      <c r="AI41" s="291">
        <v>44813</v>
      </c>
      <c r="AJ41" s="261" t="s">
        <v>584</v>
      </c>
      <c r="AK41" s="292">
        <v>45548</v>
      </c>
      <c r="AL41" s="292" t="s">
        <v>585</v>
      </c>
      <c r="AM41" s="292" t="s">
        <v>442</v>
      </c>
      <c r="AN41" s="261" t="s">
        <v>442</v>
      </c>
      <c r="AO41" s="261" t="s">
        <v>442</v>
      </c>
      <c r="AP41" s="261" t="s">
        <v>442</v>
      </c>
      <c r="AQ41" s="261" t="s">
        <v>442</v>
      </c>
      <c r="AR41" s="290">
        <v>153</v>
      </c>
      <c r="AS41" s="287">
        <f t="shared" si="8"/>
        <v>50459</v>
      </c>
      <c r="AT41" s="261">
        <v>180</v>
      </c>
      <c r="AU41" s="261" t="s">
        <v>442</v>
      </c>
      <c r="AV41" s="290">
        <v>6653030</v>
      </c>
      <c r="AW41" s="290">
        <v>6407170.0199999996</v>
      </c>
      <c r="AX41" s="261" t="s">
        <v>442</v>
      </c>
      <c r="AY41" s="261" t="s">
        <v>442</v>
      </c>
      <c r="AZ41" s="290">
        <v>6653030</v>
      </c>
      <c r="BA41" s="261">
        <v>100</v>
      </c>
      <c r="BB41" s="261" t="s">
        <v>442</v>
      </c>
      <c r="BC41" s="261" t="s">
        <v>586</v>
      </c>
      <c r="BD41" s="261" t="s">
        <v>586</v>
      </c>
      <c r="BE41" s="289">
        <v>89955</v>
      </c>
      <c r="BF41" s="261" t="s">
        <v>442</v>
      </c>
      <c r="BG41" s="261" t="s">
        <v>442</v>
      </c>
      <c r="BH41" s="261" t="s">
        <v>587</v>
      </c>
      <c r="BI41" s="293">
        <v>0.1421</v>
      </c>
      <c r="BJ41" s="261" t="s">
        <v>591</v>
      </c>
      <c r="BK41" s="261" t="s">
        <v>442</v>
      </c>
      <c r="BL41" s="294">
        <f t="shared" si="9"/>
        <v>6.8000000000000005E-2</v>
      </c>
      <c r="BM41" s="261" t="s">
        <v>442</v>
      </c>
      <c r="BN41" s="261" t="s">
        <v>442</v>
      </c>
      <c r="BO41" s="261" t="s">
        <v>442</v>
      </c>
      <c r="BP41" s="261" t="s">
        <v>442</v>
      </c>
      <c r="BQ41" s="261" t="s">
        <v>442</v>
      </c>
      <c r="BR41" s="261" t="s">
        <v>442</v>
      </c>
      <c r="BS41" s="261" t="s">
        <v>442</v>
      </c>
      <c r="BT41" s="261" t="s">
        <v>442</v>
      </c>
      <c r="BU41" s="261" t="s">
        <v>442</v>
      </c>
      <c r="BV41" s="261" t="s">
        <v>442</v>
      </c>
      <c r="BW41" s="261" t="s">
        <v>442</v>
      </c>
      <c r="BX41" s="261" t="s">
        <v>442</v>
      </c>
      <c r="BY41" s="261" t="s">
        <v>442</v>
      </c>
      <c r="BZ41" s="261" t="s">
        <v>442</v>
      </c>
      <c r="CA41" s="261" t="s">
        <v>442</v>
      </c>
      <c r="CB41" s="261" t="s">
        <v>442</v>
      </c>
      <c r="CC41" s="290">
        <v>0</v>
      </c>
      <c r="CD41" s="261" t="s">
        <v>442</v>
      </c>
      <c r="CE41" s="261" t="s">
        <v>442</v>
      </c>
      <c r="CF41" s="261" t="s">
        <v>442</v>
      </c>
      <c r="CG41" s="261" t="s">
        <v>442</v>
      </c>
      <c r="CH41" s="261" t="s">
        <v>442</v>
      </c>
      <c r="CI41" s="261" t="s">
        <v>442</v>
      </c>
      <c r="CJ41" s="261" t="s">
        <v>442</v>
      </c>
      <c r="CK41" s="261" t="s">
        <v>442</v>
      </c>
      <c r="CL41" s="261" t="s">
        <v>442</v>
      </c>
      <c r="CM41" s="261" t="s">
        <v>442</v>
      </c>
      <c r="CN41" s="261" t="s">
        <v>442</v>
      </c>
      <c r="CO41" s="261" t="s">
        <v>442</v>
      </c>
      <c r="CP41" s="261" t="s">
        <v>442</v>
      </c>
      <c r="CQ41" s="261" t="s">
        <v>442</v>
      </c>
      <c r="CR41" s="261" t="s">
        <v>588</v>
      </c>
      <c r="CS41" s="261" t="s">
        <v>433</v>
      </c>
      <c r="CT41" s="261" t="s">
        <v>442</v>
      </c>
      <c r="CU41" s="261" t="s">
        <v>589</v>
      </c>
      <c r="CV41" s="261" t="s">
        <v>442</v>
      </c>
      <c r="CW41" s="261" t="s">
        <v>442</v>
      </c>
      <c r="CX41" s="293">
        <f t="shared" si="10"/>
        <v>0.63369299908123022</v>
      </c>
      <c r="CY41" s="289">
        <v>10498822</v>
      </c>
      <c r="CZ41" s="287">
        <v>44813</v>
      </c>
      <c r="DA41" s="293">
        <v>0.63369299908123022</v>
      </c>
      <c r="DB41" s="261" t="s">
        <v>442</v>
      </c>
      <c r="DC41" s="261" t="s">
        <v>442</v>
      </c>
      <c r="DD41" s="261" t="s">
        <v>577</v>
      </c>
    </row>
    <row r="42" spans="1:108">
      <c r="A42" s="264" t="s">
        <v>380</v>
      </c>
      <c r="B42" s="284">
        <v>2370</v>
      </c>
      <c r="C42" s="284">
        <f t="shared" si="0"/>
        <v>2370</v>
      </c>
      <c r="D42" s="285">
        <v>11122</v>
      </c>
      <c r="E42" s="286">
        <f t="shared" si="1"/>
        <v>11122</v>
      </c>
      <c r="F42" s="287">
        <v>45869</v>
      </c>
      <c r="G42" s="285" t="s">
        <v>159</v>
      </c>
      <c r="H42" s="285" t="s">
        <v>573</v>
      </c>
      <c r="I42" s="261">
        <v>2021</v>
      </c>
      <c r="J42" s="261" t="s">
        <v>574</v>
      </c>
      <c r="K42" s="261" t="s">
        <v>575</v>
      </c>
      <c r="L42" s="288">
        <v>1107432</v>
      </c>
      <c r="M42" s="261" t="s">
        <v>576</v>
      </c>
      <c r="N42" s="261" t="s">
        <v>577</v>
      </c>
      <c r="O42" s="261" t="s">
        <v>578</v>
      </c>
      <c r="P42" s="287">
        <v>45068</v>
      </c>
      <c r="Q42" s="287" t="s">
        <v>579</v>
      </c>
      <c r="R42" s="261" t="s">
        <v>577</v>
      </c>
      <c r="S42" s="261" t="s">
        <v>580</v>
      </c>
      <c r="T42" s="261">
        <v>15</v>
      </c>
      <c r="U42" s="288">
        <v>0</v>
      </c>
      <c r="V42" s="289">
        <v>0</v>
      </c>
      <c r="W42" s="261" t="str">
        <f t="shared" si="2"/>
        <v>PERF</v>
      </c>
      <c r="X42" s="261" t="s">
        <v>581</v>
      </c>
      <c r="Y42" s="261" t="s">
        <v>581</v>
      </c>
      <c r="Z42" s="261" t="s">
        <v>573</v>
      </c>
      <c r="AA42" s="264" t="s">
        <v>380</v>
      </c>
      <c r="AB42" s="286">
        <f t="shared" si="3"/>
        <v>2370</v>
      </c>
      <c r="AC42" s="286">
        <v>8381</v>
      </c>
      <c r="AD42" s="286">
        <f t="shared" si="4"/>
        <v>8381</v>
      </c>
      <c r="AE42" s="261" t="s">
        <v>582</v>
      </c>
      <c r="AF42" s="261" t="s">
        <v>583</v>
      </c>
      <c r="AG42" s="290">
        <v>4970978</v>
      </c>
      <c r="AH42" s="261" t="s">
        <v>583</v>
      </c>
      <c r="AI42" s="291">
        <v>44901</v>
      </c>
      <c r="AJ42" s="261" t="s">
        <v>584</v>
      </c>
      <c r="AK42" s="292">
        <v>45548</v>
      </c>
      <c r="AL42" s="292" t="s">
        <v>585</v>
      </c>
      <c r="AM42" s="292" t="s">
        <v>442</v>
      </c>
      <c r="AN42" s="261" t="s">
        <v>442</v>
      </c>
      <c r="AO42" s="261" t="s">
        <v>442</v>
      </c>
      <c r="AP42" s="261" t="s">
        <v>442</v>
      </c>
      <c r="AQ42" s="261" t="s">
        <v>442</v>
      </c>
      <c r="AR42" s="290">
        <v>153</v>
      </c>
      <c r="AS42" s="287">
        <f t="shared" si="8"/>
        <v>50459</v>
      </c>
      <c r="AT42" s="261">
        <v>180</v>
      </c>
      <c r="AU42" s="261" t="s">
        <v>442</v>
      </c>
      <c r="AV42" s="290">
        <v>2842774</v>
      </c>
      <c r="AW42" s="290">
        <v>2680870.42</v>
      </c>
      <c r="AX42" s="261" t="s">
        <v>442</v>
      </c>
      <c r="AY42" s="261" t="s">
        <v>442</v>
      </c>
      <c r="AZ42" s="290">
        <v>2842774</v>
      </c>
      <c r="BA42" s="261">
        <v>100</v>
      </c>
      <c r="BB42" s="261" t="s">
        <v>442</v>
      </c>
      <c r="BC42" s="261" t="s">
        <v>586</v>
      </c>
      <c r="BD42" s="261" t="s">
        <v>586</v>
      </c>
      <c r="BE42" s="289">
        <v>39351</v>
      </c>
      <c r="BF42" s="261" t="s">
        <v>442</v>
      </c>
      <c r="BG42" s="261" t="s">
        <v>442</v>
      </c>
      <c r="BH42" s="261" t="s">
        <v>587</v>
      </c>
      <c r="BI42" s="293">
        <v>0.15210000000000001</v>
      </c>
      <c r="BJ42" s="261" t="s">
        <v>591</v>
      </c>
      <c r="BK42" s="261" t="s">
        <v>442</v>
      </c>
      <c r="BL42" s="294">
        <f t="shared" si="9"/>
        <v>7.8000000000000014E-2</v>
      </c>
      <c r="BM42" s="261" t="s">
        <v>442</v>
      </c>
      <c r="BN42" s="261" t="s">
        <v>442</v>
      </c>
      <c r="BO42" s="261" t="s">
        <v>442</v>
      </c>
      <c r="BP42" s="261" t="s">
        <v>442</v>
      </c>
      <c r="BQ42" s="261" t="s">
        <v>442</v>
      </c>
      <c r="BR42" s="261" t="s">
        <v>442</v>
      </c>
      <c r="BS42" s="261" t="s">
        <v>442</v>
      </c>
      <c r="BT42" s="261" t="s">
        <v>442</v>
      </c>
      <c r="BU42" s="261" t="s">
        <v>442</v>
      </c>
      <c r="BV42" s="261" t="s">
        <v>442</v>
      </c>
      <c r="BW42" s="261" t="s">
        <v>442</v>
      </c>
      <c r="BX42" s="261" t="s">
        <v>442</v>
      </c>
      <c r="BY42" s="261" t="s">
        <v>442</v>
      </c>
      <c r="BZ42" s="261" t="s">
        <v>442</v>
      </c>
      <c r="CA42" s="261" t="s">
        <v>442</v>
      </c>
      <c r="CB42" s="261" t="s">
        <v>442</v>
      </c>
      <c r="CC42" s="290">
        <v>0</v>
      </c>
      <c r="CD42" s="261" t="s">
        <v>442</v>
      </c>
      <c r="CE42" s="261" t="s">
        <v>442</v>
      </c>
      <c r="CF42" s="261" t="s">
        <v>442</v>
      </c>
      <c r="CG42" s="261" t="s">
        <v>442</v>
      </c>
      <c r="CH42" s="261" t="s">
        <v>442</v>
      </c>
      <c r="CI42" s="261" t="s">
        <v>442</v>
      </c>
      <c r="CJ42" s="261" t="s">
        <v>442</v>
      </c>
      <c r="CK42" s="261" t="s">
        <v>442</v>
      </c>
      <c r="CL42" s="261" t="s">
        <v>442</v>
      </c>
      <c r="CM42" s="261" t="s">
        <v>442</v>
      </c>
      <c r="CN42" s="261" t="s">
        <v>442</v>
      </c>
      <c r="CO42" s="261" t="s">
        <v>442</v>
      </c>
      <c r="CP42" s="261" t="s">
        <v>442</v>
      </c>
      <c r="CQ42" s="261" t="s">
        <v>442</v>
      </c>
      <c r="CR42" s="261" t="s">
        <v>588</v>
      </c>
      <c r="CS42" s="261" t="s">
        <v>433</v>
      </c>
      <c r="CT42" s="261" t="s">
        <v>442</v>
      </c>
      <c r="CU42" s="261" t="s">
        <v>589</v>
      </c>
      <c r="CV42" s="261" t="s">
        <v>442</v>
      </c>
      <c r="CW42" s="261" t="s">
        <v>442</v>
      </c>
      <c r="CX42" s="293">
        <f t="shared" si="10"/>
        <v>0.57187418652828481</v>
      </c>
      <c r="CY42" s="289">
        <v>4970978</v>
      </c>
      <c r="CZ42" s="287">
        <v>44901</v>
      </c>
      <c r="DA42" s="293">
        <v>0.57187418652828481</v>
      </c>
      <c r="DB42" s="261" t="s">
        <v>442</v>
      </c>
      <c r="DC42" s="261" t="s">
        <v>442</v>
      </c>
      <c r="DD42" s="261" t="s">
        <v>577</v>
      </c>
    </row>
    <row r="43" spans="1:108">
      <c r="A43" s="264" t="s">
        <v>380</v>
      </c>
      <c r="B43" s="284">
        <v>2391</v>
      </c>
      <c r="C43" s="284">
        <f t="shared" si="0"/>
        <v>2391</v>
      </c>
      <c r="D43" s="285">
        <v>11056</v>
      </c>
      <c r="E43" s="286">
        <f t="shared" si="1"/>
        <v>11056</v>
      </c>
      <c r="F43" s="287">
        <v>45869</v>
      </c>
      <c r="G43" s="285" t="s">
        <v>159</v>
      </c>
      <c r="H43" s="285" t="s">
        <v>573</v>
      </c>
      <c r="I43" s="261">
        <v>2021</v>
      </c>
      <c r="J43" s="261" t="s">
        <v>574</v>
      </c>
      <c r="K43" s="261" t="s">
        <v>575</v>
      </c>
      <c r="L43" s="288">
        <v>8238180</v>
      </c>
      <c r="M43" s="261" t="s">
        <v>576</v>
      </c>
      <c r="N43" s="261" t="s">
        <v>577</v>
      </c>
      <c r="O43" s="261" t="s">
        <v>578</v>
      </c>
      <c r="P43" s="287">
        <v>45141</v>
      </c>
      <c r="Q43" s="287" t="s">
        <v>590</v>
      </c>
      <c r="R43" s="261" t="s">
        <v>577</v>
      </c>
      <c r="S43" s="261" t="s">
        <v>580</v>
      </c>
      <c r="T43" s="261">
        <v>13</v>
      </c>
      <c r="U43" s="288">
        <v>0</v>
      </c>
      <c r="V43" s="289">
        <v>0</v>
      </c>
      <c r="W43" s="261" t="str">
        <f t="shared" si="2"/>
        <v>PERF</v>
      </c>
      <c r="X43" s="261" t="s">
        <v>581</v>
      </c>
      <c r="Y43" s="261" t="s">
        <v>581</v>
      </c>
      <c r="Z43" s="261" t="s">
        <v>573</v>
      </c>
      <c r="AA43" s="264" t="s">
        <v>380</v>
      </c>
      <c r="AB43" s="286">
        <f t="shared" si="3"/>
        <v>2391</v>
      </c>
      <c r="AC43" s="286">
        <v>8361</v>
      </c>
      <c r="AD43" s="286">
        <f t="shared" si="4"/>
        <v>8361</v>
      </c>
      <c r="AE43" s="261" t="s">
        <v>582</v>
      </c>
      <c r="AF43" s="261" t="s">
        <v>583</v>
      </c>
      <c r="AG43" s="290">
        <v>34934703</v>
      </c>
      <c r="AH43" s="261" t="s">
        <v>583</v>
      </c>
      <c r="AI43" s="291">
        <v>45005</v>
      </c>
      <c r="AJ43" s="261" t="s">
        <v>584</v>
      </c>
      <c r="AK43" s="292">
        <v>45548</v>
      </c>
      <c r="AL43" s="292">
        <v>45595</v>
      </c>
      <c r="AM43" s="292" t="s">
        <v>442</v>
      </c>
      <c r="AN43" s="261" t="s">
        <v>442</v>
      </c>
      <c r="AO43" s="261" t="s">
        <v>442</v>
      </c>
      <c r="AP43" s="261" t="s">
        <v>442</v>
      </c>
      <c r="AQ43" s="261" t="s">
        <v>442</v>
      </c>
      <c r="AR43" s="290" t="s">
        <v>442</v>
      </c>
      <c r="AS43" s="287" t="s">
        <v>442</v>
      </c>
      <c r="AT43" s="261">
        <v>180</v>
      </c>
      <c r="AU43" s="261" t="s">
        <v>442</v>
      </c>
      <c r="AV43" s="290" t="s">
        <v>442</v>
      </c>
      <c r="AW43" s="290" t="s">
        <v>442</v>
      </c>
      <c r="AX43" s="261" t="s">
        <v>442</v>
      </c>
      <c r="AY43" s="261" t="s">
        <v>442</v>
      </c>
      <c r="AZ43" s="290" t="s">
        <v>442</v>
      </c>
      <c r="BA43" s="261">
        <v>100</v>
      </c>
      <c r="BB43" s="261" t="s">
        <v>442</v>
      </c>
      <c r="BC43" s="261" t="s">
        <v>586</v>
      </c>
      <c r="BD43" s="261" t="s">
        <v>586</v>
      </c>
      <c r="BE43" s="289" t="s">
        <v>442</v>
      </c>
      <c r="BF43" s="261" t="s">
        <v>442</v>
      </c>
      <c r="BG43" s="261" t="s">
        <v>442</v>
      </c>
      <c r="BH43" s="261" t="s">
        <v>587</v>
      </c>
      <c r="BI43" s="293" t="s">
        <v>442</v>
      </c>
      <c r="BJ43" s="261" t="s">
        <v>442</v>
      </c>
      <c r="BK43" s="261" t="s">
        <v>442</v>
      </c>
      <c r="BL43" s="294" t="s">
        <v>442</v>
      </c>
      <c r="BM43" s="261" t="s">
        <v>442</v>
      </c>
      <c r="BN43" s="261" t="s">
        <v>442</v>
      </c>
      <c r="BO43" s="261" t="s">
        <v>442</v>
      </c>
      <c r="BP43" s="261" t="s">
        <v>442</v>
      </c>
      <c r="BQ43" s="261" t="s">
        <v>442</v>
      </c>
      <c r="BR43" s="261" t="s">
        <v>442</v>
      </c>
      <c r="BS43" s="261" t="s">
        <v>442</v>
      </c>
      <c r="BT43" s="261" t="s">
        <v>442</v>
      </c>
      <c r="BU43" s="261" t="s">
        <v>442</v>
      </c>
      <c r="BV43" s="261" t="s">
        <v>442</v>
      </c>
      <c r="BW43" s="261" t="s">
        <v>442</v>
      </c>
      <c r="BX43" s="261" t="s">
        <v>442</v>
      </c>
      <c r="BY43" s="261" t="s">
        <v>442</v>
      </c>
      <c r="BZ43" s="261" t="s">
        <v>442</v>
      </c>
      <c r="CA43" s="261" t="s">
        <v>442</v>
      </c>
      <c r="CB43" s="261" t="s">
        <v>442</v>
      </c>
      <c r="CC43" s="290" t="s">
        <v>442</v>
      </c>
      <c r="CD43" s="261" t="s">
        <v>442</v>
      </c>
      <c r="CE43" s="261" t="s">
        <v>442</v>
      </c>
      <c r="CF43" s="261" t="s">
        <v>442</v>
      </c>
      <c r="CG43" s="261" t="s">
        <v>442</v>
      </c>
      <c r="CH43" s="261" t="s">
        <v>442</v>
      </c>
      <c r="CI43" s="261" t="s">
        <v>442</v>
      </c>
      <c r="CJ43" s="261" t="s">
        <v>442</v>
      </c>
      <c r="CK43" s="261" t="s">
        <v>442</v>
      </c>
      <c r="CL43" s="261" t="s">
        <v>442</v>
      </c>
      <c r="CM43" s="261" t="s">
        <v>442</v>
      </c>
      <c r="CN43" s="261" t="s">
        <v>442</v>
      </c>
      <c r="CO43" s="261" t="s">
        <v>442</v>
      </c>
      <c r="CP43" s="261" t="s">
        <v>442</v>
      </c>
      <c r="CQ43" s="261" t="s">
        <v>442</v>
      </c>
      <c r="CR43" s="261" t="s">
        <v>588</v>
      </c>
      <c r="CS43" s="261" t="s">
        <v>433</v>
      </c>
      <c r="CT43" s="261" t="s">
        <v>442</v>
      </c>
      <c r="CU43" s="261" t="s">
        <v>589</v>
      </c>
      <c r="CV43" s="261" t="s">
        <v>442</v>
      </c>
      <c r="CW43" s="261" t="s">
        <v>442</v>
      </c>
      <c r="CX43" s="293" t="s">
        <v>442</v>
      </c>
      <c r="CY43" s="289" t="s">
        <v>442</v>
      </c>
      <c r="CZ43" s="287" t="s">
        <v>442</v>
      </c>
      <c r="DA43" s="293" t="s">
        <v>442</v>
      </c>
      <c r="DB43" s="261" t="s">
        <v>442</v>
      </c>
      <c r="DC43" s="261" t="s">
        <v>442</v>
      </c>
      <c r="DD43" s="261" t="s">
        <v>577</v>
      </c>
    </row>
    <row r="44" spans="1:108">
      <c r="A44" s="264" t="s">
        <v>380</v>
      </c>
      <c r="B44" s="284">
        <v>2426</v>
      </c>
      <c r="C44" s="284">
        <f t="shared" si="0"/>
        <v>2426</v>
      </c>
      <c r="D44" s="285">
        <v>11248</v>
      </c>
      <c r="E44" s="286">
        <f t="shared" si="1"/>
        <v>11248</v>
      </c>
      <c r="F44" s="287">
        <v>45869</v>
      </c>
      <c r="G44" s="285" t="s">
        <v>159</v>
      </c>
      <c r="H44" s="285" t="s">
        <v>573</v>
      </c>
      <c r="I44" s="261">
        <v>2021</v>
      </c>
      <c r="J44" s="261" t="s">
        <v>574</v>
      </c>
      <c r="K44" s="261" t="s">
        <v>575</v>
      </c>
      <c r="L44" s="288">
        <v>26439194</v>
      </c>
      <c r="M44" s="261" t="s">
        <v>576</v>
      </c>
      <c r="N44" s="261" t="s">
        <v>577</v>
      </c>
      <c r="O44" s="261" t="s">
        <v>578</v>
      </c>
      <c r="P44" s="287">
        <v>45245</v>
      </c>
      <c r="Q44" s="287" t="s">
        <v>592</v>
      </c>
      <c r="R44" s="261" t="s">
        <v>577</v>
      </c>
      <c r="S44" s="261" t="s">
        <v>580</v>
      </c>
      <c r="T44" s="261">
        <v>13</v>
      </c>
      <c r="U44" s="288">
        <v>0</v>
      </c>
      <c r="V44" s="289">
        <v>0</v>
      </c>
      <c r="W44" s="261" t="str">
        <f t="shared" si="2"/>
        <v>PERF</v>
      </c>
      <c r="X44" s="261" t="s">
        <v>581</v>
      </c>
      <c r="Y44" s="261" t="s">
        <v>581</v>
      </c>
      <c r="Z44" s="261" t="s">
        <v>573</v>
      </c>
      <c r="AA44" s="264" t="s">
        <v>380</v>
      </c>
      <c r="AB44" s="286">
        <f t="shared" si="3"/>
        <v>2426</v>
      </c>
      <c r="AC44" s="286">
        <v>8423</v>
      </c>
      <c r="AD44" s="286">
        <f t="shared" si="4"/>
        <v>8423</v>
      </c>
      <c r="AE44" s="261" t="s">
        <v>593</v>
      </c>
      <c r="AF44" s="261" t="s">
        <v>583</v>
      </c>
      <c r="AG44" s="290">
        <v>56922394</v>
      </c>
      <c r="AH44" s="261" t="s">
        <v>583</v>
      </c>
      <c r="AI44" s="291">
        <v>45103</v>
      </c>
      <c r="AJ44" s="261" t="s">
        <v>584</v>
      </c>
      <c r="AK44" s="292">
        <v>45548</v>
      </c>
      <c r="AL44" s="292" t="s">
        <v>585</v>
      </c>
      <c r="AM44" s="292" t="s">
        <v>442</v>
      </c>
      <c r="AN44" s="261" t="s">
        <v>442</v>
      </c>
      <c r="AO44" s="261" t="s">
        <v>442</v>
      </c>
      <c r="AP44" s="261" t="s">
        <v>442</v>
      </c>
      <c r="AQ44" s="261" t="s">
        <v>442</v>
      </c>
      <c r="AR44" s="290">
        <v>159</v>
      </c>
      <c r="AS44" s="287">
        <f t="shared" ref="AS44:AS53" si="11">(AR44*30)+F44</f>
        <v>50639</v>
      </c>
      <c r="AT44" s="261">
        <v>180</v>
      </c>
      <c r="AU44" s="261" t="s">
        <v>442</v>
      </c>
      <c r="AV44" s="290">
        <v>37977494</v>
      </c>
      <c r="AW44" s="290">
        <v>38415079.420000002</v>
      </c>
      <c r="AX44" s="261" t="s">
        <v>442</v>
      </c>
      <c r="AY44" s="261" t="s">
        <v>442</v>
      </c>
      <c r="AZ44" s="290">
        <v>37977494</v>
      </c>
      <c r="BA44" s="261">
        <v>100</v>
      </c>
      <c r="BB44" s="261" t="s">
        <v>442</v>
      </c>
      <c r="BC44" s="261" t="s">
        <v>586</v>
      </c>
      <c r="BD44" s="261" t="s">
        <v>586</v>
      </c>
      <c r="BE44" s="289">
        <v>426902</v>
      </c>
      <c r="BF44" s="261" t="s">
        <v>442</v>
      </c>
      <c r="BG44" s="261" t="s">
        <v>442</v>
      </c>
      <c r="BH44" s="261" t="s">
        <v>587</v>
      </c>
      <c r="BI44" s="293">
        <v>0.1363</v>
      </c>
      <c r="BJ44" s="261" t="s">
        <v>591</v>
      </c>
      <c r="BK44" s="261" t="s">
        <v>442</v>
      </c>
      <c r="BL44" s="294">
        <f t="shared" ref="BL44:BL53" si="12">BI44-IF(BJ44="Prime",10.75%-3.5%,7.41%)</f>
        <v>6.2200000000000005E-2</v>
      </c>
      <c r="BM44" s="261" t="s">
        <v>442</v>
      </c>
      <c r="BN44" s="261" t="s">
        <v>442</v>
      </c>
      <c r="BO44" s="261" t="s">
        <v>442</v>
      </c>
      <c r="BP44" s="261" t="s">
        <v>442</v>
      </c>
      <c r="BQ44" s="261" t="s">
        <v>442</v>
      </c>
      <c r="BR44" s="261" t="s">
        <v>442</v>
      </c>
      <c r="BS44" s="261" t="s">
        <v>442</v>
      </c>
      <c r="BT44" s="261" t="s">
        <v>442</v>
      </c>
      <c r="BU44" s="261" t="s">
        <v>442</v>
      </c>
      <c r="BV44" s="261" t="s">
        <v>442</v>
      </c>
      <c r="BW44" s="261" t="s">
        <v>442</v>
      </c>
      <c r="BX44" s="261" t="s">
        <v>442</v>
      </c>
      <c r="BY44" s="261" t="s">
        <v>442</v>
      </c>
      <c r="BZ44" s="261" t="s">
        <v>442</v>
      </c>
      <c r="CA44" s="261" t="s">
        <v>442</v>
      </c>
      <c r="CB44" s="261" t="s">
        <v>442</v>
      </c>
      <c r="CC44" s="290">
        <v>0</v>
      </c>
      <c r="CD44" s="261" t="s">
        <v>442</v>
      </c>
      <c r="CE44" s="261" t="s">
        <v>442</v>
      </c>
      <c r="CF44" s="261" t="s">
        <v>442</v>
      </c>
      <c r="CG44" s="261" t="s">
        <v>442</v>
      </c>
      <c r="CH44" s="261" t="s">
        <v>442</v>
      </c>
      <c r="CI44" s="261" t="s">
        <v>442</v>
      </c>
      <c r="CJ44" s="261" t="s">
        <v>442</v>
      </c>
      <c r="CK44" s="261" t="s">
        <v>442</v>
      </c>
      <c r="CL44" s="261" t="s">
        <v>442</v>
      </c>
      <c r="CM44" s="261" t="s">
        <v>442</v>
      </c>
      <c r="CN44" s="261" t="s">
        <v>442</v>
      </c>
      <c r="CO44" s="261" t="s">
        <v>442</v>
      </c>
      <c r="CP44" s="261" t="s">
        <v>442</v>
      </c>
      <c r="CQ44" s="261" t="s">
        <v>442</v>
      </c>
      <c r="CR44" s="261" t="s">
        <v>588</v>
      </c>
      <c r="CS44" s="261" t="s">
        <v>433</v>
      </c>
      <c r="CT44" s="261" t="s">
        <v>442</v>
      </c>
      <c r="CU44" s="261" t="s">
        <v>589</v>
      </c>
      <c r="CV44" s="261" t="s">
        <v>442</v>
      </c>
      <c r="CW44" s="261" t="s">
        <v>442</v>
      </c>
      <c r="CX44" s="293">
        <f t="shared" ref="CX44:CX53" si="13">AV44/CY44</f>
        <v>0.32585850010579948</v>
      </c>
      <c r="CY44" s="289">
        <v>116545967</v>
      </c>
      <c r="CZ44" s="287">
        <v>45112</v>
      </c>
      <c r="DA44" s="293">
        <v>0.66361879305113469</v>
      </c>
      <c r="DB44" s="261" t="s">
        <v>442</v>
      </c>
      <c r="DC44" s="261" t="s">
        <v>442</v>
      </c>
      <c r="DD44" s="261" t="s">
        <v>577</v>
      </c>
    </row>
    <row r="45" spans="1:108">
      <c r="A45" s="264" t="s">
        <v>380</v>
      </c>
      <c r="B45" s="284">
        <v>2379</v>
      </c>
      <c r="C45" s="284">
        <f t="shared" si="0"/>
        <v>2379</v>
      </c>
      <c r="D45" s="285">
        <v>10917</v>
      </c>
      <c r="E45" s="286">
        <f t="shared" si="1"/>
        <v>10917</v>
      </c>
      <c r="F45" s="287">
        <v>45869</v>
      </c>
      <c r="G45" s="285" t="s">
        <v>159</v>
      </c>
      <c r="H45" s="285" t="s">
        <v>573</v>
      </c>
      <c r="I45" s="261">
        <v>2021</v>
      </c>
      <c r="J45" s="261" t="s">
        <v>574</v>
      </c>
      <c r="K45" s="261" t="s">
        <v>575</v>
      </c>
      <c r="L45" s="288">
        <v>3135912</v>
      </c>
      <c r="M45" s="261" t="s">
        <v>576</v>
      </c>
      <c r="N45" s="261" t="s">
        <v>577</v>
      </c>
      <c r="O45" s="261" t="s">
        <v>578</v>
      </c>
      <c r="P45" s="287">
        <v>45099</v>
      </c>
      <c r="Q45" s="287" t="s">
        <v>579</v>
      </c>
      <c r="R45" s="261" t="s">
        <v>577</v>
      </c>
      <c r="S45" s="261" t="s">
        <v>580</v>
      </c>
      <c r="T45" s="261">
        <v>13</v>
      </c>
      <c r="U45" s="288">
        <v>0</v>
      </c>
      <c r="V45" s="289">
        <v>0</v>
      </c>
      <c r="W45" s="261" t="str">
        <f t="shared" si="2"/>
        <v>PERF</v>
      </c>
      <c r="X45" s="261" t="s">
        <v>581</v>
      </c>
      <c r="Y45" s="261" t="s">
        <v>581</v>
      </c>
      <c r="Z45" s="261" t="s">
        <v>573</v>
      </c>
      <c r="AA45" s="264" t="s">
        <v>380</v>
      </c>
      <c r="AB45" s="286">
        <f t="shared" si="3"/>
        <v>2379</v>
      </c>
      <c r="AC45" s="286">
        <v>8289</v>
      </c>
      <c r="AD45" s="286">
        <f t="shared" si="4"/>
        <v>8289</v>
      </c>
      <c r="AE45" s="261" t="s">
        <v>582</v>
      </c>
      <c r="AF45" s="261" t="s">
        <v>583</v>
      </c>
      <c r="AG45" s="290">
        <v>14434605</v>
      </c>
      <c r="AH45" s="261" t="s">
        <v>583</v>
      </c>
      <c r="AI45" s="291">
        <v>44636</v>
      </c>
      <c r="AJ45" s="261" t="s">
        <v>584</v>
      </c>
      <c r="AK45" s="292">
        <v>45548</v>
      </c>
      <c r="AL45" s="292" t="s">
        <v>585</v>
      </c>
      <c r="AM45" s="292" t="s">
        <v>442</v>
      </c>
      <c r="AN45" s="261" t="s">
        <v>442</v>
      </c>
      <c r="AO45" s="261" t="s">
        <v>442</v>
      </c>
      <c r="AP45" s="261" t="s">
        <v>442</v>
      </c>
      <c r="AQ45" s="261" t="s">
        <v>442</v>
      </c>
      <c r="AR45" s="290">
        <v>154</v>
      </c>
      <c r="AS45" s="287">
        <f t="shared" si="11"/>
        <v>50489</v>
      </c>
      <c r="AT45" s="261">
        <v>180</v>
      </c>
      <c r="AU45" s="261" t="s">
        <v>442</v>
      </c>
      <c r="AV45" s="290">
        <v>10531689</v>
      </c>
      <c r="AW45" s="290">
        <v>10600853.66</v>
      </c>
      <c r="AX45" s="261" t="s">
        <v>442</v>
      </c>
      <c r="AY45" s="261" t="s">
        <v>442</v>
      </c>
      <c r="AZ45" s="290">
        <v>10531689</v>
      </c>
      <c r="BA45" s="261">
        <v>100</v>
      </c>
      <c r="BB45" s="261" t="s">
        <v>442</v>
      </c>
      <c r="BC45" s="261" t="s">
        <v>586</v>
      </c>
      <c r="BD45" s="261" t="s">
        <v>586</v>
      </c>
      <c r="BE45" s="289">
        <v>157338</v>
      </c>
      <c r="BF45" s="261" t="s">
        <v>442</v>
      </c>
      <c r="BG45" s="261" t="s">
        <v>442</v>
      </c>
      <c r="BH45" s="261" t="s">
        <v>587</v>
      </c>
      <c r="BI45" s="293">
        <v>0.15509999999999999</v>
      </c>
      <c r="BJ45" s="261" t="s">
        <v>591</v>
      </c>
      <c r="BK45" s="261" t="s">
        <v>442</v>
      </c>
      <c r="BL45" s="294">
        <f t="shared" si="12"/>
        <v>8.0999999999999989E-2</v>
      </c>
      <c r="BM45" s="261" t="s">
        <v>442</v>
      </c>
      <c r="BN45" s="261" t="s">
        <v>442</v>
      </c>
      <c r="BO45" s="261" t="s">
        <v>442</v>
      </c>
      <c r="BP45" s="261" t="s">
        <v>442</v>
      </c>
      <c r="BQ45" s="261" t="s">
        <v>442</v>
      </c>
      <c r="BR45" s="261" t="s">
        <v>442</v>
      </c>
      <c r="BS45" s="261" t="s">
        <v>442</v>
      </c>
      <c r="BT45" s="261" t="s">
        <v>442</v>
      </c>
      <c r="BU45" s="261" t="s">
        <v>442</v>
      </c>
      <c r="BV45" s="261" t="s">
        <v>442</v>
      </c>
      <c r="BW45" s="261" t="s">
        <v>442</v>
      </c>
      <c r="BX45" s="261" t="s">
        <v>442</v>
      </c>
      <c r="BY45" s="261" t="s">
        <v>442</v>
      </c>
      <c r="BZ45" s="261" t="s">
        <v>442</v>
      </c>
      <c r="CA45" s="261" t="s">
        <v>442</v>
      </c>
      <c r="CB45" s="261" t="s">
        <v>442</v>
      </c>
      <c r="CC45" s="290">
        <v>0</v>
      </c>
      <c r="CD45" s="261" t="s">
        <v>442</v>
      </c>
      <c r="CE45" s="261" t="s">
        <v>442</v>
      </c>
      <c r="CF45" s="261" t="s">
        <v>442</v>
      </c>
      <c r="CG45" s="261" t="s">
        <v>442</v>
      </c>
      <c r="CH45" s="261" t="s">
        <v>442</v>
      </c>
      <c r="CI45" s="261" t="s">
        <v>442</v>
      </c>
      <c r="CJ45" s="261" t="s">
        <v>442</v>
      </c>
      <c r="CK45" s="261" t="s">
        <v>442</v>
      </c>
      <c r="CL45" s="261" t="s">
        <v>442</v>
      </c>
      <c r="CM45" s="261" t="s">
        <v>442</v>
      </c>
      <c r="CN45" s="261" t="s">
        <v>442</v>
      </c>
      <c r="CO45" s="261" t="s">
        <v>442</v>
      </c>
      <c r="CP45" s="261" t="s">
        <v>442</v>
      </c>
      <c r="CQ45" s="261" t="s">
        <v>442</v>
      </c>
      <c r="CR45" s="261" t="s">
        <v>588</v>
      </c>
      <c r="CS45" s="261" t="s">
        <v>433</v>
      </c>
      <c r="CT45" s="261" t="s">
        <v>442</v>
      </c>
      <c r="CU45" s="261" t="s">
        <v>589</v>
      </c>
      <c r="CV45" s="261" t="s">
        <v>442</v>
      </c>
      <c r="CW45" s="261" t="s">
        <v>442</v>
      </c>
      <c r="CX45" s="293">
        <f t="shared" si="13"/>
        <v>0.66884513478910301</v>
      </c>
      <c r="CY45" s="289">
        <v>15746080</v>
      </c>
      <c r="CZ45" s="287">
        <v>45422</v>
      </c>
      <c r="DA45" s="293">
        <v>0.656512526667685</v>
      </c>
      <c r="DB45" s="261" t="s">
        <v>442</v>
      </c>
      <c r="DC45" s="261" t="s">
        <v>442</v>
      </c>
      <c r="DD45" s="261" t="s">
        <v>577</v>
      </c>
    </row>
    <row r="46" spans="1:108">
      <c r="A46" s="264" t="s">
        <v>380</v>
      </c>
      <c r="B46" s="284">
        <v>2401</v>
      </c>
      <c r="C46" s="284">
        <f t="shared" si="0"/>
        <v>2401</v>
      </c>
      <c r="D46" s="285">
        <v>11197</v>
      </c>
      <c r="E46" s="286">
        <f t="shared" si="1"/>
        <v>11197</v>
      </c>
      <c r="F46" s="287">
        <v>45869</v>
      </c>
      <c r="G46" s="285" t="s">
        <v>159</v>
      </c>
      <c r="H46" s="285" t="s">
        <v>573</v>
      </c>
      <c r="I46" s="261">
        <v>2021</v>
      </c>
      <c r="J46" s="261" t="s">
        <v>574</v>
      </c>
      <c r="K46" s="261" t="s">
        <v>575</v>
      </c>
      <c r="L46" s="288">
        <v>385321</v>
      </c>
      <c r="M46" s="261" t="s">
        <v>576</v>
      </c>
      <c r="N46" s="261" t="s">
        <v>577</v>
      </c>
      <c r="O46" s="261" t="s">
        <v>578</v>
      </c>
      <c r="P46" s="287">
        <v>45174</v>
      </c>
      <c r="Q46" s="287" t="s">
        <v>590</v>
      </c>
      <c r="R46" s="261" t="s">
        <v>577</v>
      </c>
      <c r="S46" s="261" t="s">
        <v>580</v>
      </c>
      <c r="T46" s="261">
        <v>15</v>
      </c>
      <c r="U46" s="288">
        <v>0</v>
      </c>
      <c r="V46" s="289">
        <v>0</v>
      </c>
      <c r="W46" s="261" t="str">
        <f t="shared" si="2"/>
        <v>PERF</v>
      </c>
      <c r="X46" s="261" t="s">
        <v>581</v>
      </c>
      <c r="Y46" s="261" t="s">
        <v>581</v>
      </c>
      <c r="Z46" s="261" t="s">
        <v>573</v>
      </c>
      <c r="AA46" s="264" t="s">
        <v>380</v>
      </c>
      <c r="AB46" s="286">
        <f t="shared" si="3"/>
        <v>2401</v>
      </c>
      <c r="AC46" s="286">
        <v>8415</v>
      </c>
      <c r="AD46" s="286">
        <f t="shared" si="4"/>
        <v>8415</v>
      </c>
      <c r="AE46" s="261" t="s">
        <v>582</v>
      </c>
      <c r="AF46" s="261" t="s">
        <v>583</v>
      </c>
      <c r="AG46" s="290">
        <v>1838372</v>
      </c>
      <c r="AH46" s="261" t="s">
        <v>583</v>
      </c>
      <c r="AI46" s="291">
        <v>45096</v>
      </c>
      <c r="AJ46" s="261" t="s">
        <v>584</v>
      </c>
      <c r="AK46" s="292">
        <v>45548</v>
      </c>
      <c r="AL46" s="292" t="s">
        <v>585</v>
      </c>
      <c r="AM46" s="292" t="s">
        <v>442</v>
      </c>
      <c r="AN46" s="261" t="s">
        <v>442</v>
      </c>
      <c r="AO46" s="261" t="s">
        <v>442</v>
      </c>
      <c r="AP46" s="261" t="s">
        <v>442</v>
      </c>
      <c r="AQ46" s="261" t="s">
        <v>442</v>
      </c>
      <c r="AR46" s="290">
        <v>157</v>
      </c>
      <c r="AS46" s="287">
        <f t="shared" si="11"/>
        <v>50579</v>
      </c>
      <c r="AT46" s="261">
        <v>180</v>
      </c>
      <c r="AU46" s="261" t="s">
        <v>442</v>
      </c>
      <c r="AV46" s="290">
        <v>1114860</v>
      </c>
      <c r="AW46" s="290">
        <v>1086177.98</v>
      </c>
      <c r="AX46" s="261" t="s">
        <v>442</v>
      </c>
      <c r="AY46" s="261" t="s">
        <v>442</v>
      </c>
      <c r="AZ46" s="290">
        <v>1114860</v>
      </c>
      <c r="BA46" s="261">
        <v>100</v>
      </c>
      <c r="BB46" s="261" t="s">
        <v>442</v>
      </c>
      <c r="BC46" s="261" t="s">
        <v>586</v>
      </c>
      <c r="BD46" s="261" t="s">
        <v>586</v>
      </c>
      <c r="BE46" s="289">
        <v>15114</v>
      </c>
      <c r="BF46" s="261" t="s">
        <v>442</v>
      </c>
      <c r="BG46" s="261" t="s">
        <v>442</v>
      </c>
      <c r="BH46" s="261" t="s">
        <v>587</v>
      </c>
      <c r="BI46" s="293">
        <v>0.1421</v>
      </c>
      <c r="BJ46" s="261" t="s">
        <v>591</v>
      </c>
      <c r="BK46" s="261" t="s">
        <v>442</v>
      </c>
      <c r="BL46" s="294">
        <f t="shared" si="12"/>
        <v>6.8000000000000005E-2</v>
      </c>
      <c r="BM46" s="261" t="s">
        <v>442</v>
      </c>
      <c r="BN46" s="261" t="s">
        <v>442</v>
      </c>
      <c r="BO46" s="261" t="s">
        <v>442</v>
      </c>
      <c r="BP46" s="261" t="s">
        <v>442</v>
      </c>
      <c r="BQ46" s="261" t="s">
        <v>442</v>
      </c>
      <c r="BR46" s="261" t="s">
        <v>442</v>
      </c>
      <c r="BS46" s="261" t="s">
        <v>442</v>
      </c>
      <c r="BT46" s="261" t="s">
        <v>442</v>
      </c>
      <c r="BU46" s="261" t="s">
        <v>442</v>
      </c>
      <c r="BV46" s="261" t="s">
        <v>442</v>
      </c>
      <c r="BW46" s="261" t="s">
        <v>442</v>
      </c>
      <c r="BX46" s="261" t="s">
        <v>442</v>
      </c>
      <c r="BY46" s="261" t="s">
        <v>442</v>
      </c>
      <c r="BZ46" s="261" t="s">
        <v>442</v>
      </c>
      <c r="CA46" s="261" t="s">
        <v>442</v>
      </c>
      <c r="CB46" s="261" t="s">
        <v>442</v>
      </c>
      <c r="CC46" s="290">
        <v>0</v>
      </c>
      <c r="CD46" s="261" t="s">
        <v>442</v>
      </c>
      <c r="CE46" s="261" t="s">
        <v>442</v>
      </c>
      <c r="CF46" s="261" t="s">
        <v>442</v>
      </c>
      <c r="CG46" s="261" t="s">
        <v>442</v>
      </c>
      <c r="CH46" s="261" t="s">
        <v>442</v>
      </c>
      <c r="CI46" s="261" t="s">
        <v>442</v>
      </c>
      <c r="CJ46" s="261" t="s">
        <v>442</v>
      </c>
      <c r="CK46" s="261" t="s">
        <v>442</v>
      </c>
      <c r="CL46" s="261" t="s">
        <v>442</v>
      </c>
      <c r="CM46" s="261" t="s">
        <v>442</v>
      </c>
      <c r="CN46" s="261" t="s">
        <v>442</v>
      </c>
      <c r="CO46" s="261" t="s">
        <v>442</v>
      </c>
      <c r="CP46" s="261" t="s">
        <v>442</v>
      </c>
      <c r="CQ46" s="261" t="s">
        <v>442</v>
      </c>
      <c r="CR46" s="261" t="s">
        <v>588</v>
      </c>
      <c r="CS46" s="261" t="s">
        <v>433</v>
      </c>
      <c r="CT46" s="261" t="s">
        <v>442</v>
      </c>
      <c r="CU46" s="261" t="s">
        <v>589</v>
      </c>
      <c r="CV46" s="261" t="s">
        <v>442</v>
      </c>
      <c r="CW46" s="261" t="s">
        <v>442</v>
      </c>
      <c r="CX46" s="293">
        <f t="shared" si="13"/>
        <v>0.60222890489152303</v>
      </c>
      <c r="CY46" s="289">
        <v>1851223</v>
      </c>
      <c r="CZ46" s="287">
        <v>45099</v>
      </c>
      <c r="DA46" s="293">
        <v>0.60222890489152303</v>
      </c>
      <c r="DB46" s="261" t="s">
        <v>442</v>
      </c>
      <c r="DC46" s="261" t="s">
        <v>442</v>
      </c>
      <c r="DD46" s="261" t="s">
        <v>577</v>
      </c>
    </row>
    <row r="47" spans="1:108">
      <c r="A47" s="264" t="s">
        <v>380</v>
      </c>
      <c r="B47" s="284">
        <v>2415</v>
      </c>
      <c r="C47" s="284">
        <f t="shared" si="0"/>
        <v>2415</v>
      </c>
      <c r="D47" s="285">
        <v>10381</v>
      </c>
      <c r="E47" s="286">
        <f t="shared" si="1"/>
        <v>10381</v>
      </c>
      <c r="F47" s="287">
        <v>45869</v>
      </c>
      <c r="G47" s="285" t="s">
        <v>159</v>
      </c>
      <c r="H47" s="285" t="s">
        <v>573</v>
      </c>
      <c r="I47" s="261">
        <v>2021</v>
      </c>
      <c r="J47" s="261" t="s">
        <v>574</v>
      </c>
      <c r="K47" s="261" t="s">
        <v>575</v>
      </c>
      <c r="L47" s="288">
        <v>545892</v>
      </c>
      <c r="M47" s="261" t="s">
        <v>576</v>
      </c>
      <c r="N47" s="261" t="s">
        <v>577</v>
      </c>
      <c r="O47" s="261" t="s">
        <v>578</v>
      </c>
      <c r="P47" s="287">
        <v>45223</v>
      </c>
      <c r="Q47" s="287" t="s">
        <v>590</v>
      </c>
      <c r="R47" s="261" t="s">
        <v>577</v>
      </c>
      <c r="S47" s="261" t="s">
        <v>580</v>
      </c>
      <c r="T47" s="261">
        <v>13</v>
      </c>
      <c r="U47" s="288">
        <v>0</v>
      </c>
      <c r="V47" s="289">
        <v>0</v>
      </c>
      <c r="W47" s="261" t="str">
        <f t="shared" si="2"/>
        <v>PERF</v>
      </c>
      <c r="X47" s="261" t="s">
        <v>581</v>
      </c>
      <c r="Y47" s="261" t="s">
        <v>581</v>
      </c>
      <c r="Z47" s="261" t="s">
        <v>573</v>
      </c>
      <c r="AA47" s="264" t="s">
        <v>380</v>
      </c>
      <c r="AB47" s="286">
        <f t="shared" si="3"/>
        <v>2415</v>
      </c>
      <c r="AC47" s="286">
        <v>8418</v>
      </c>
      <c r="AD47" s="286">
        <f t="shared" si="4"/>
        <v>8418</v>
      </c>
      <c r="AE47" s="261" t="s">
        <v>582</v>
      </c>
      <c r="AF47" s="261" t="s">
        <v>583</v>
      </c>
      <c r="AG47" s="290">
        <v>2223320</v>
      </c>
      <c r="AH47" s="261" t="s">
        <v>583</v>
      </c>
      <c r="AI47" s="291">
        <v>45119</v>
      </c>
      <c r="AJ47" s="261" t="s">
        <v>584</v>
      </c>
      <c r="AK47" s="292">
        <v>45548</v>
      </c>
      <c r="AL47" s="292" t="s">
        <v>585</v>
      </c>
      <c r="AM47" s="292" t="s">
        <v>442</v>
      </c>
      <c r="AN47" s="261" t="s">
        <v>442</v>
      </c>
      <c r="AO47" s="261" t="s">
        <v>442</v>
      </c>
      <c r="AP47" s="261" t="s">
        <v>442</v>
      </c>
      <c r="AQ47" s="261" t="s">
        <v>442</v>
      </c>
      <c r="AR47" s="290">
        <v>158</v>
      </c>
      <c r="AS47" s="287">
        <f t="shared" si="11"/>
        <v>50609</v>
      </c>
      <c r="AT47" s="261">
        <v>180</v>
      </c>
      <c r="AU47" s="261" t="s">
        <v>442</v>
      </c>
      <c r="AV47" s="290">
        <v>1623732</v>
      </c>
      <c r="AW47" s="290">
        <v>1573074</v>
      </c>
      <c r="AX47" s="261" t="s">
        <v>442</v>
      </c>
      <c r="AY47" s="261" t="s">
        <v>442</v>
      </c>
      <c r="AZ47" s="290">
        <v>1623732</v>
      </c>
      <c r="BA47" s="261">
        <v>100</v>
      </c>
      <c r="BB47" s="261" t="s">
        <v>442</v>
      </c>
      <c r="BC47" s="261" t="s">
        <v>586</v>
      </c>
      <c r="BD47" s="261" t="s">
        <v>586</v>
      </c>
      <c r="BE47" s="289">
        <v>21842</v>
      </c>
      <c r="BF47" s="261" t="s">
        <v>442</v>
      </c>
      <c r="BG47" s="261" t="s">
        <v>442</v>
      </c>
      <c r="BH47" s="261" t="s">
        <v>587</v>
      </c>
      <c r="BI47" s="293">
        <v>0.1421</v>
      </c>
      <c r="BJ47" s="261" t="s">
        <v>591</v>
      </c>
      <c r="BK47" s="261" t="s">
        <v>442</v>
      </c>
      <c r="BL47" s="294">
        <f t="shared" si="12"/>
        <v>6.8000000000000005E-2</v>
      </c>
      <c r="BM47" s="261" t="s">
        <v>442</v>
      </c>
      <c r="BN47" s="261" t="s">
        <v>442</v>
      </c>
      <c r="BO47" s="261" t="s">
        <v>442</v>
      </c>
      <c r="BP47" s="261" t="s">
        <v>442</v>
      </c>
      <c r="BQ47" s="261" t="s">
        <v>442</v>
      </c>
      <c r="BR47" s="261" t="s">
        <v>442</v>
      </c>
      <c r="BS47" s="261" t="s">
        <v>442</v>
      </c>
      <c r="BT47" s="261" t="s">
        <v>442</v>
      </c>
      <c r="BU47" s="261" t="s">
        <v>442</v>
      </c>
      <c r="BV47" s="261" t="s">
        <v>442</v>
      </c>
      <c r="BW47" s="261" t="s">
        <v>442</v>
      </c>
      <c r="BX47" s="261" t="s">
        <v>442</v>
      </c>
      <c r="BY47" s="261" t="s">
        <v>442</v>
      </c>
      <c r="BZ47" s="261" t="s">
        <v>442</v>
      </c>
      <c r="CA47" s="261" t="s">
        <v>442</v>
      </c>
      <c r="CB47" s="261" t="s">
        <v>442</v>
      </c>
      <c r="CC47" s="290">
        <v>0</v>
      </c>
      <c r="CD47" s="261" t="s">
        <v>442</v>
      </c>
      <c r="CE47" s="261" t="s">
        <v>442</v>
      </c>
      <c r="CF47" s="261" t="s">
        <v>442</v>
      </c>
      <c r="CG47" s="261" t="s">
        <v>442</v>
      </c>
      <c r="CH47" s="261" t="s">
        <v>442</v>
      </c>
      <c r="CI47" s="261" t="s">
        <v>442</v>
      </c>
      <c r="CJ47" s="261" t="s">
        <v>442</v>
      </c>
      <c r="CK47" s="261" t="s">
        <v>442</v>
      </c>
      <c r="CL47" s="261" t="s">
        <v>442</v>
      </c>
      <c r="CM47" s="261" t="s">
        <v>442</v>
      </c>
      <c r="CN47" s="261" t="s">
        <v>442</v>
      </c>
      <c r="CO47" s="261" t="s">
        <v>442</v>
      </c>
      <c r="CP47" s="261" t="s">
        <v>442</v>
      </c>
      <c r="CQ47" s="261" t="s">
        <v>442</v>
      </c>
      <c r="CR47" s="261" t="s">
        <v>588</v>
      </c>
      <c r="CS47" s="261" t="s">
        <v>433</v>
      </c>
      <c r="CT47" s="261" t="s">
        <v>442</v>
      </c>
      <c r="CU47" s="261" t="s">
        <v>589</v>
      </c>
      <c r="CV47" s="261" t="s">
        <v>442</v>
      </c>
      <c r="CW47" s="261" t="s">
        <v>442</v>
      </c>
      <c r="CX47" s="293">
        <f t="shared" si="13"/>
        <v>0.73031862260043534</v>
      </c>
      <c r="CY47" s="289">
        <v>2223320</v>
      </c>
      <c r="CZ47" s="287">
        <v>45119</v>
      </c>
      <c r="DA47" s="293">
        <v>0.73031862260043534</v>
      </c>
      <c r="DB47" s="261" t="s">
        <v>442</v>
      </c>
      <c r="DC47" s="261" t="s">
        <v>442</v>
      </c>
      <c r="DD47" s="261" t="s">
        <v>577</v>
      </c>
    </row>
    <row r="48" spans="1:108">
      <c r="A48" s="264" t="s">
        <v>380</v>
      </c>
      <c r="B48" s="284">
        <v>2360</v>
      </c>
      <c r="C48" s="284">
        <f t="shared" si="0"/>
        <v>2360</v>
      </c>
      <c r="D48" s="285">
        <v>11105</v>
      </c>
      <c r="E48" s="286">
        <f t="shared" si="1"/>
        <v>11105</v>
      </c>
      <c r="F48" s="287">
        <v>45869</v>
      </c>
      <c r="G48" s="285" t="s">
        <v>159</v>
      </c>
      <c r="H48" s="285" t="s">
        <v>573</v>
      </c>
      <c r="I48" s="261">
        <v>2021</v>
      </c>
      <c r="J48" s="261" t="s">
        <v>574</v>
      </c>
      <c r="K48" s="261" t="s">
        <v>575</v>
      </c>
      <c r="L48" s="288">
        <v>3996840</v>
      </c>
      <c r="M48" s="261" t="s">
        <v>576</v>
      </c>
      <c r="N48" s="261" t="s">
        <v>577</v>
      </c>
      <c r="O48" s="261" t="s">
        <v>578</v>
      </c>
      <c r="P48" s="287">
        <v>45041</v>
      </c>
      <c r="Q48" s="287" t="s">
        <v>579</v>
      </c>
      <c r="R48" s="261" t="s">
        <v>577</v>
      </c>
      <c r="S48" s="261" t="s">
        <v>580</v>
      </c>
      <c r="T48" s="261">
        <v>19</v>
      </c>
      <c r="U48" s="288">
        <v>0</v>
      </c>
      <c r="V48" s="289">
        <v>0</v>
      </c>
      <c r="W48" s="261" t="str">
        <f t="shared" si="2"/>
        <v>PERF</v>
      </c>
      <c r="X48" s="261" t="s">
        <v>581</v>
      </c>
      <c r="Y48" s="261" t="s">
        <v>581</v>
      </c>
      <c r="Z48" s="261" t="s">
        <v>573</v>
      </c>
      <c r="AA48" s="264" t="s">
        <v>380</v>
      </c>
      <c r="AB48" s="286">
        <f t="shared" si="3"/>
        <v>2360</v>
      </c>
      <c r="AC48" s="286">
        <v>8354</v>
      </c>
      <c r="AD48" s="286">
        <f t="shared" si="4"/>
        <v>8354</v>
      </c>
      <c r="AE48" s="261" t="s">
        <v>582</v>
      </c>
      <c r="AF48" s="261" t="s">
        <v>583</v>
      </c>
      <c r="AG48" s="290">
        <v>19193068</v>
      </c>
      <c r="AH48" s="261" t="s">
        <v>583</v>
      </c>
      <c r="AI48" s="291">
        <v>44851</v>
      </c>
      <c r="AJ48" s="261" t="s">
        <v>584</v>
      </c>
      <c r="AK48" s="292">
        <v>45548</v>
      </c>
      <c r="AL48" s="292" t="s">
        <v>585</v>
      </c>
      <c r="AM48" s="292" t="s">
        <v>442</v>
      </c>
      <c r="AN48" s="261" t="s">
        <v>442</v>
      </c>
      <c r="AO48" s="261" t="s">
        <v>442</v>
      </c>
      <c r="AP48" s="261" t="s">
        <v>442</v>
      </c>
      <c r="AQ48" s="261" t="s">
        <v>442</v>
      </c>
      <c r="AR48" s="290">
        <v>152</v>
      </c>
      <c r="AS48" s="287">
        <f t="shared" si="11"/>
        <v>50429</v>
      </c>
      <c r="AT48" s="261">
        <v>180</v>
      </c>
      <c r="AU48" s="261" t="s">
        <v>442</v>
      </c>
      <c r="AV48" s="290">
        <v>13500464</v>
      </c>
      <c r="AW48" s="290">
        <v>12886143.9</v>
      </c>
      <c r="AX48" s="261" t="s">
        <v>442</v>
      </c>
      <c r="AY48" s="261" t="s">
        <v>442</v>
      </c>
      <c r="AZ48" s="290">
        <v>13500464</v>
      </c>
      <c r="BA48" s="261">
        <v>100</v>
      </c>
      <c r="BB48" s="261" t="s">
        <v>442</v>
      </c>
      <c r="BC48" s="261" t="s">
        <v>586</v>
      </c>
      <c r="BD48" s="261" t="s">
        <v>586</v>
      </c>
      <c r="BE48" s="289">
        <v>179145</v>
      </c>
      <c r="BF48" s="261" t="s">
        <v>442</v>
      </c>
      <c r="BG48" s="261" t="s">
        <v>442</v>
      </c>
      <c r="BH48" s="261" t="s">
        <v>587</v>
      </c>
      <c r="BI48" s="293">
        <v>0.1394</v>
      </c>
      <c r="BJ48" s="261" t="s">
        <v>591</v>
      </c>
      <c r="BK48" s="261" t="s">
        <v>442</v>
      </c>
      <c r="BL48" s="294">
        <f t="shared" si="12"/>
        <v>6.5299999999999997E-2</v>
      </c>
      <c r="BM48" s="261" t="s">
        <v>442</v>
      </c>
      <c r="BN48" s="261" t="s">
        <v>442</v>
      </c>
      <c r="BO48" s="261" t="s">
        <v>442</v>
      </c>
      <c r="BP48" s="261" t="s">
        <v>442</v>
      </c>
      <c r="BQ48" s="261" t="s">
        <v>442</v>
      </c>
      <c r="BR48" s="261" t="s">
        <v>442</v>
      </c>
      <c r="BS48" s="261" t="s">
        <v>442</v>
      </c>
      <c r="BT48" s="261" t="s">
        <v>442</v>
      </c>
      <c r="BU48" s="261" t="s">
        <v>442</v>
      </c>
      <c r="BV48" s="261" t="s">
        <v>442</v>
      </c>
      <c r="BW48" s="261" t="s">
        <v>442</v>
      </c>
      <c r="BX48" s="261" t="s">
        <v>442</v>
      </c>
      <c r="BY48" s="261" t="s">
        <v>442</v>
      </c>
      <c r="BZ48" s="261" t="s">
        <v>442</v>
      </c>
      <c r="CA48" s="261" t="s">
        <v>442</v>
      </c>
      <c r="CB48" s="261" t="s">
        <v>442</v>
      </c>
      <c r="CC48" s="290">
        <v>0</v>
      </c>
      <c r="CD48" s="261" t="s">
        <v>442</v>
      </c>
      <c r="CE48" s="261" t="s">
        <v>442</v>
      </c>
      <c r="CF48" s="261" t="s">
        <v>442</v>
      </c>
      <c r="CG48" s="261" t="s">
        <v>442</v>
      </c>
      <c r="CH48" s="261" t="s">
        <v>442</v>
      </c>
      <c r="CI48" s="261" t="s">
        <v>442</v>
      </c>
      <c r="CJ48" s="261" t="s">
        <v>442</v>
      </c>
      <c r="CK48" s="261" t="s">
        <v>442</v>
      </c>
      <c r="CL48" s="261" t="s">
        <v>442</v>
      </c>
      <c r="CM48" s="261" t="s">
        <v>442</v>
      </c>
      <c r="CN48" s="261" t="s">
        <v>442</v>
      </c>
      <c r="CO48" s="261" t="s">
        <v>442</v>
      </c>
      <c r="CP48" s="261" t="s">
        <v>442</v>
      </c>
      <c r="CQ48" s="261" t="s">
        <v>442</v>
      </c>
      <c r="CR48" s="261" t="s">
        <v>588</v>
      </c>
      <c r="CS48" s="261" t="s">
        <v>433</v>
      </c>
      <c r="CT48" s="261" t="s">
        <v>442</v>
      </c>
      <c r="CU48" s="261" t="s">
        <v>589</v>
      </c>
      <c r="CV48" s="261" t="s">
        <v>442</v>
      </c>
      <c r="CW48" s="261" t="s">
        <v>442</v>
      </c>
      <c r="CX48" s="293">
        <f t="shared" si="13"/>
        <v>0.69824450813364836</v>
      </c>
      <c r="CY48" s="289">
        <v>19334866</v>
      </c>
      <c r="CZ48" s="287">
        <v>44853</v>
      </c>
      <c r="DA48" s="293">
        <v>0.69824450813364836</v>
      </c>
      <c r="DB48" s="261" t="s">
        <v>442</v>
      </c>
      <c r="DC48" s="261" t="s">
        <v>442</v>
      </c>
      <c r="DD48" s="261" t="s">
        <v>577</v>
      </c>
    </row>
    <row r="49" spans="1:108">
      <c r="A49" s="264" t="s">
        <v>380</v>
      </c>
      <c r="B49" s="284">
        <v>2476</v>
      </c>
      <c r="C49" s="284">
        <f t="shared" si="0"/>
        <v>2476</v>
      </c>
      <c r="D49" s="285">
        <v>0</v>
      </c>
      <c r="E49" s="286">
        <f t="shared" si="1"/>
        <v>0</v>
      </c>
      <c r="F49" s="287">
        <v>45869</v>
      </c>
      <c r="G49" s="285" t="s">
        <v>159</v>
      </c>
      <c r="H49" s="285" t="s">
        <v>573</v>
      </c>
      <c r="I49" s="261">
        <v>2021</v>
      </c>
      <c r="J49" s="261" t="s">
        <v>574</v>
      </c>
      <c r="K49" s="261" t="s">
        <v>575</v>
      </c>
      <c r="L49" s="288">
        <v>2691442</v>
      </c>
      <c r="M49" s="261" t="s">
        <v>576</v>
      </c>
      <c r="N49" s="261" t="s">
        <v>577</v>
      </c>
      <c r="O49" s="261" t="s">
        <v>578</v>
      </c>
      <c r="P49" s="287">
        <v>45406</v>
      </c>
      <c r="Q49" s="287" t="s">
        <v>592</v>
      </c>
      <c r="R49" s="261" t="s">
        <v>577</v>
      </c>
      <c r="S49" s="261" t="s">
        <v>580</v>
      </c>
      <c r="T49" s="261">
        <v>11</v>
      </c>
      <c r="U49" s="288">
        <v>0</v>
      </c>
      <c r="V49" s="289">
        <v>0</v>
      </c>
      <c r="W49" s="261" t="str">
        <f t="shared" si="2"/>
        <v>PERF</v>
      </c>
      <c r="X49" s="261" t="s">
        <v>581</v>
      </c>
      <c r="Y49" s="261" t="s">
        <v>581</v>
      </c>
      <c r="Z49" s="261" t="s">
        <v>573</v>
      </c>
      <c r="AA49" s="264" t="s">
        <v>380</v>
      </c>
      <c r="AB49" s="286">
        <f t="shared" si="3"/>
        <v>2476</v>
      </c>
      <c r="AC49" s="286">
        <v>7113</v>
      </c>
      <c r="AD49" s="286">
        <f t="shared" si="4"/>
        <v>7113</v>
      </c>
      <c r="AE49" s="261" t="s">
        <v>593</v>
      </c>
      <c r="AF49" s="261" t="s">
        <v>583</v>
      </c>
      <c r="AG49" s="290">
        <v>6353280</v>
      </c>
      <c r="AH49" s="261" t="s">
        <v>583</v>
      </c>
      <c r="AI49" s="291">
        <v>41122</v>
      </c>
      <c r="AJ49" s="261" t="s">
        <v>584</v>
      </c>
      <c r="AK49" s="292">
        <v>45548</v>
      </c>
      <c r="AL49" s="292" t="s">
        <v>585</v>
      </c>
      <c r="AM49" s="292" t="s">
        <v>442</v>
      </c>
      <c r="AN49" s="261" t="s">
        <v>442</v>
      </c>
      <c r="AO49" s="261" t="s">
        <v>442</v>
      </c>
      <c r="AP49" s="261" t="s">
        <v>442</v>
      </c>
      <c r="AQ49" s="261" t="s">
        <v>442</v>
      </c>
      <c r="AR49" s="290">
        <v>164</v>
      </c>
      <c r="AS49" s="287">
        <f t="shared" si="11"/>
        <v>50789</v>
      </c>
      <c r="AT49" s="261">
        <v>180</v>
      </c>
      <c r="AU49" s="261" t="s">
        <v>442</v>
      </c>
      <c r="AV49" s="290">
        <v>8219371</v>
      </c>
      <c r="AW49" s="290">
        <v>7750641.4199999999</v>
      </c>
      <c r="AX49" s="261" t="s">
        <v>442</v>
      </c>
      <c r="AY49" s="261" t="s">
        <v>442</v>
      </c>
      <c r="AZ49" s="290">
        <v>8219371</v>
      </c>
      <c r="BA49" s="261">
        <v>100</v>
      </c>
      <c r="BB49" s="261" t="s">
        <v>442</v>
      </c>
      <c r="BC49" s="261" t="s">
        <v>586</v>
      </c>
      <c r="BD49" s="261" t="s">
        <v>586</v>
      </c>
      <c r="BE49" s="289">
        <v>104507</v>
      </c>
      <c r="BF49" s="261" t="s">
        <v>442</v>
      </c>
      <c r="BG49" s="261" t="s">
        <v>442</v>
      </c>
      <c r="BH49" s="261" t="s">
        <v>587</v>
      </c>
      <c r="BI49" s="293">
        <v>0.13849999999999998</v>
      </c>
      <c r="BJ49" s="261" t="s">
        <v>591</v>
      </c>
      <c r="BK49" s="261" t="s">
        <v>442</v>
      </c>
      <c r="BL49" s="294">
        <f t="shared" si="12"/>
        <v>6.4399999999999985E-2</v>
      </c>
      <c r="BM49" s="261" t="s">
        <v>442</v>
      </c>
      <c r="BN49" s="261" t="s">
        <v>442</v>
      </c>
      <c r="BO49" s="261" t="s">
        <v>442</v>
      </c>
      <c r="BP49" s="261" t="s">
        <v>442</v>
      </c>
      <c r="BQ49" s="261" t="s">
        <v>442</v>
      </c>
      <c r="BR49" s="261" t="s">
        <v>442</v>
      </c>
      <c r="BS49" s="261" t="s">
        <v>442</v>
      </c>
      <c r="BT49" s="261" t="s">
        <v>442</v>
      </c>
      <c r="BU49" s="261" t="s">
        <v>442</v>
      </c>
      <c r="BV49" s="261" t="s">
        <v>442</v>
      </c>
      <c r="BW49" s="261" t="s">
        <v>442</v>
      </c>
      <c r="BX49" s="261" t="s">
        <v>442</v>
      </c>
      <c r="BY49" s="261" t="s">
        <v>442</v>
      </c>
      <c r="BZ49" s="261" t="s">
        <v>442</v>
      </c>
      <c r="CA49" s="261" t="s">
        <v>442</v>
      </c>
      <c r="CB49" s="261" t="s">
        <v>442</v>
      </c>
      <c r="CC49" s="290">
        <v>0</v>
      </c>
      <c r="CD49" s="261" t="s">
        <v>442</v>
      </c>
      <c r="CE49" s="261" t="s">
        <v>442</v>
      </c>
      <c r="CF49" s="261" t="s">
        <v>442</v>
      </c>
      <c r="CG49" s="261" t="s">
        <v>442</v>
      </c>
      <c r="CH49" s="261" t="s">
        <v>442</v>
      </c>
      <c r="CI49" s="261" t="s">
        <v>442</v>
      </c>
      <c r="CJ49" s="261" t="s">
        <v>442</v>
      </c>
      <c r="CK49" s="261" t="s">
        <v>442</v>
      </c>
      <c r="CL49" s="261" t="s">
        <v>442</v>
      </c>
      <c r="CM49" s="261" t="s">
        <v>442</v>
      </c>
      <c r="CN49" s="261" t="s">
        <v>442</v>
      </c>
      <c r="CO49" s="261" t="s">
        <v>442</v>
      </c>
      <c r="CP49" s="261" t="s">
        <v>442</v>
      </c>
      <c r="CQ49" s="261" t="s">
        <v>442</v>
      </c>
      <c r="CR49" s="261" t="s">
        <v>588</v>
      </c>
      <c r="CS49" s="261" t="s">
        <v>433</v>
      </c>
      <c r="CT49" s="261" t="s">
        <v>442</v>
      </c>
      <c r="CU49" s="261" t="s">
        <v>589</v>
      </c>
      <c r="CV49" s="261" t="s">
        <v>442</v>
      </c>
      <c r="CW49" s="261" t="s">
        <v>442</v>
      </c>
      <c r="CX49" s="293">
        <f t="shared" si="13"/>
        <v>0.68566393072495824</v>
      </c>
      <c r="CY49" s="289">
        <v>11987463</v>
      </c>
      <c r="CZ49" s="287">
        <v>45376</v>
      </c>
      <c r="DA49" s="293">
        <v>0.68785980820128501</v>
      </c>
      <c r="DB49" s="261" t="s">
        <v>442</v>
      </c>
      <c r="DC49" s="261" t="s">
        <v>442</v>
      </c>
      <c r="DD49" s="261" t="s">
        <v>577</v>
      </c>
    </row>
    <row r="50" spans="1:108">
      <c r="A50" s="264" t="s">
        <v>380</v>
      </c>
      <c r="B50" s="284">
        <v>2429</v>
      </c>
      <c r="C50" s="284">
        <f t="shared" si="0"/>
        <v>2429</v>
      </c>
      <c r="D50" s="285">
        <v>8798</v>
      </c>
      <c r="E50" s="286">
        <f t="shared" si="1"/>
        <v>8798</v>
      </c>
      <c r="F50" s="287">
        <v>45869</v>
      </c>
      <c r="G50" s="285" t="s">
        <v>159</v>
      </c>
      <c r="H50" s="285" t="s">
        <v>573</v>
      </c>
      <c r="I50" s="261">
        <v>2021</v>
      </c>
      <c r="J50" s="261" t="s">
        <v>574</v>
      </c>
      <c r="K50" s="261" t="s">
        <v>575</v>
      </c>
      <c r="L50" s="288">
        <v>5502357</v>
      </c>
      <c r="M50" s="261" t="s">
        <v>576</v>
      </c>
      <c r="N50" s="261" t="s">
        <v>577</v>
      </c>
      <c r="O50" s="261" t="s">
        <v>578</v>
      </c>
      <c r="P50" s="287">
        <v>45254</v>
      </c>
      <c r="Q50" s="287" t="s">
        <v>592</v>
      </c>
      <c r="R50" s="261" t="s">
        <v>577</v>
      </c>
      <c r="S50" s="261" t="s">
        <v>580</v>
      </c>
      <c r="T50" s="261">
        <v>14</v>
      </c>
      <c r="U50" s="288">
        <v>0</v>
      </c>
      <c r="V50" s="289">
        <v>0</v>
      </c>
      <c r="W50" s="261" t="str">
        <f t="shared" si="2"/>
        <v>PERF</v>
      </c>
      <c r="X50" s="261" t="s">
        <v>581</v>
      </c>
      <c r="Y50" s="261" t="s">
        <v>581</v>
      </c>
      <c r="Z50" s="261" t="s">
        <v>573</v>
      </c>
      <c r="AA50" s="264" t="s">
        <v>380</v>
      </c>
      <c r="AB50" s="286">
        <f t="shared" si="3"/>
        <v>2429</v>
      </c>
      <c r="AC50" s="286">
        <v>6617</v>
      </c>
      <c r="AD50" s="286">
        <f t="shared" si="4"/>
        <v>6617</v>
      </c>
      <c r="AE50" s="261" t="s">
        <v>593</v>
      </c>
      <c r="AF50" s="261" t="s">
        <v>583</v>
      </c>
      <c r="AG50" s="290">
        <v>12291829</v>
      </c>
      <c r="AH50" s="261" t="s">
        <v>583</v>
      </c>
      <c r="AI50" s="291">
        <v>40276</v>
      </c>
      <c r="AJ50" s="261" t="s">
        <v>584</v>
      </c>
      <c r="AK50" s="292">
        <v>45548</v>
      </c>
      <c r="AL50" s="292" t="s">
        <v>585</v>
      </c>
      <c r="AM50" s="292" t="s">
        <v>442</v>
      </c>
      <c r="AN50" s="261" t="s">
        <v>442</v>
      </c>
      <c r="AO50" s="261" t="s">
        <v>442</v>
      </c>
      <c r="AP50" s="261" t="s">
        <v>442</v>
      </c>
      <c r="AQ50" s="261" t="s">
        <v>442</v>
      </c>
      <c r="AR50" s="290">
        <v>159</v>
      </c>
      <c r="AS50" s="287">
        <f t="shared" si="11"/>
        <v>50639</v>
      </c>
      <c r="AT50" s="261">
        <v>180</v>
      </c>
      <c r="AU50" s="261" t="s">
        <v>442</v>
      </c>
      <c r="AV50" s="290">
        <v>16145715</v>
      </c>
      <c r="AW50" s="290">
        <v>13415499.359999999</v>
      </c>
      <c r="AX50" s="261" t="s">
        <v>442</v>
      </c>
      <c r="AY50" s="261" t="s">
        <v>442</v>
      </c>
      <c r="AZ50" s="290">
        <v>16145715</v>
      </c>
      <c r="BA50" s="261">
        <v>100</v>
      </c>
      <c r="BB50" s="261" t="s">
        <v>442</v>
      </c>
      <c r="BC50" s="261" t="s">
        <v>586</v>
      </c>
      <c r="BD50" s="261" t="s">
        <v>586</v>
      </c>
      <c r="BE50" s="289">
        <v>142147</v>
      </c>
      <c r="BF50" s="261" t="s">
        <v>442</v>
      </c>
      <c r="BG50" s="261" t="s">
        <v>442</v>
      </c>
      <c r="BH50" s="261" t="s">
        <v>587</v>
      </c>
      <c r="BI50" s="293">
        <v>0.12960000000000002</v>
      </c>
      <c r="BJ50" s="261" t="s">
        <v>591</v>
      </c>
      <c r="BK50" s="261" t="s">
        <v>442</v>
      </c>
      <c r="BL50" s="294">
        <f t="shared" si="12"/>
        <v>5.5500000000000022E-2</v>
      </c>
      <c r="BM50" s="261" t="s">
        <v>442</v>
      </c>
      <c r="BN50" s="261" t="s">
        <v>442</v>
      </c>
      <c r="BO50" s="261" t="s">
        <v>442</v>
      </c>
      <c r="BP50" s="261" t="s">
        <v>442</v>
      </c>
      <c r="BQ50" s="261" t="s">
        <v>442</v>
      </c>
      <c r="BR50" s="261" t="s">
        <v>442</v>
      </c>
      <c r="BS50" s="261" t="s">
        <v>442</v>
      </c>
      <c r="BT50" s="261" t="s">
        <v>442</v>
      </c>
      <c r="BU50" s="261" t="s">
        <v>442</v>
      </c>
      <c r="BV50" s="261" t="s">
        <v>442</v>
      </c>
      <c r="BW50" s="261" t="s">
        <v>442</v>
      </c>
      <c r="BX50" s="261" t="s">
        <v>442</v>
      </c>
      <c r="BY50" s="261" t="s">
        <v>442</v>
      </c>
      <c r="BZ50" s="261" t="s">
        <v>442</v>
      </c>
      <c r="CA50" s="261" t="s">
        <v>442</v>
      </c>
      <c r="CB50" s="261" t="s">
        <v>442</v>
      </c>
      <c r="CC50" s="290">
        <v>225000</v>
      </c>
      <c r="CD50" s="261" t="s">
        <v>442</v>
      </c>
      <c r="CE50" s="261" t="s">
        <v>442</v>
      </c>
      <c r="CF50" s="261" t="s">
        <v>442</v>
      </c>
      <c r="CG50" s="261" t="s">
        <v>442</v>
      </c>
      <c r="CH50" s="261" t="s">
        <v>442</v>
      </c>
      <c r="CI50" s="261" t="s">
        <v>442</v>
      </c>
      <c r="CJ50" s="261" t="s">
        <v>442</v>
      </c>
      <c r="CK50" s="261" t="s">
        <v>442</v>
      </c>
      <c r="CL50" s="261" t="s">
        <v>442</v>
      </c>
      <c r="CM50" s="261" t="s">
        <v>442</v>
      </c>
      <c r="CN50" s="261" t="s">
        <v>442</v>
      </c>
      <c r="CO50" s="261" t="s">
        <v>442</v>
      </c>
      <c r="CP50" s="261" t="s">
        <v>442</v>
      </c>
      <c r="CQ50" s="261" t="s">
        <v>442</v>
      </c>
      <c r="CR50" s="261" t="s">
        <v>588</v>
      </c>
      <c r="CS50" s="261" t="s">
        <v>433</v>
      </c>
      <c r="CT50" s="261" t="s">
        <v>442</v>
      </c>
      <c r="CU50" s="261" t="s">
        <v>589</v>
      </c>
      <c r="CV50" s="261" t="s">
        <v>442</v>
      </c>
      <c r="CW50" s="261" t="s">
        <v>442</v>
      </c>
      <c r="CX50" s="293">
        <f t="shared" si="13"/>
        <v>0.61351281844921013</v>
      </c>
      <c r="CY50" s="289">
        <v>26316834</v>
      </c>
      <c r="CZ50" s="287">
        <v>45100</v>
      </c>
      <c r="DA50" s="293">
        <v>0.61351281844921013</v>
      </c>
      <c r="DB50" s="261" t="s">
        <v>442</v>
      </c>
      <c r="DC50" s="261" t="s">
        <v>442</v>
      </c>
      <c r="DD50" s="261" t="s">
        <v>577</v>
      </c>
    </row>
    <row r="51" spans="1:108">
      <c r="A51" s="264" t="s">
        <v>380</v>
      </c>
      <c r="B51" s="284">
        <v>2397</v>
      </c>
      <c r="C51" s="284">
        <f t="shared" si="0"/>
        <v>2397</v>
      </c>
      <c r="D51" s="285">
        <v>11182</v>
      </c>
      <c r="E51" s="286">
        <f t="shared" si="1"/>
        <v>11182</v>
      </c>
      <c r="F51" s="287">
        <v>45869</v>
      </c>
      <c r="G51" s="285" t="s">
        <v>159</v>
      </c>
      <c r="H51" s="285" t="s">
        <v>573</v>
      </c>
      <c r="I51" s="261">
        <v>2021</v>
      </c>
      <c r="J51" s="261" t="s">
        <v>574</v>
      </c>
      <c r="K51" s="261" t="s">
        <v>575</v>
      </c>
      <c r="L51" s="288">
        <v>1443936</v>
      </c>
      <c r="M51" s="261" t="s">
        <v>576</v>
      </c>
      <c r="N51" s="261" t="s">
        <v>577</v>
      </c>
      <c r="O51" s="261" t="s">
        <v>578</v>
      </c>
      <c r="P51" s="287">
        <v>45166</v>
      </c>
      <c r="Q51" s="287" t="s">
        <v>579</v>
      </c>
      <c r="R51" s="261" t="s">
        <v>577</v>
      </c>
      <c r="S51" s="261" t="s">
        <v>580</v>
      </c>
      <c r="T51" s="261">
        <v>15</v>
      </c>
      <c r="U51" s="288">
        <v>0</v>
      </c>
      <c r="V51" s="289">
        <v>0</v>
      </c>
      <c r="W51" s="261" t="str">
        <f t="shared" si="2"/>
        <v>PERF</v>
      </c>
      <c r="X51" s="261" t="s">
        <v>581</v>
      </c>
      <c r="Y51" s="261" t="s">
        <v>581</v>
      </c>
      <c r="Z51" s="261" t="s">
        <v>573</v>
      </c>
      <c r="AA51" s="264" t="s">
        <v>380</v>
      </c>
      <c r="AB51" s="286">
        <f t="shared" si="3"/>
        <v>2397</v>
      </c>
      <c r="AC51" s="286">
        <v>8402</v>
      </c>
      <c r="AD51" s="286">
        <f t="shared" si="4"/>
        <v>8402</v>
      </c>
      <c r="AE51" s="261" t="s">
        <v>582</v>
      </c>
      <c r="AF51" s="261" t="s">
        <v>583</v>
      </c>
      <c r="AG51" s="290">
        <v>4485455</v>
      </c>
      <c r="AH51" s="261" t="s">
        <v>583</v>
      </c>
      <c r="AI51" s="291">
        <v>45042</v>
      </c>
      <c r="AJ51" s="261" t="s">
        <v>584</v>
      </c>
      <c r="AK51" s="292">
        <v>45548</v>
      </c>
      <c r="AL51" s="292" t="s">
        <v>585</v>
      </c>
      <c r="AM51" s="292" t="s">
        <v>442</v>
      </c>
      <c r="AN51" s="261" t="s">
        <v>442</v>
      </c>
      <c r="AO51" s="261" t="s">
        <v>442</v>
      </c>
      <c r="AP51" s="261" t="s">
        <v>442</v>
      </c>
      <c r="AQ51" s="261" t="s">
        <v>442</v>
      </c>
      <c r="AR51" s="290">
        <v>156</v>
      </c>
      <c r="AS51" s="287">
        <f t="shared" si="11"/>
        <v>50549</v>
      </c>
      <c r="AT51" s="261">
        <v>180</v>
      </c>
      <c r="AU51" s="261" t="s">
        <v>442</v>
      </c>
      <c r="AV51" s="290">
        <v>2678229</v>
      </c>
      <c r="AW51" s="290">
        <v>2314545.4</v>
      </c>
      <c r="AX51" s="261" t="s">
        <v>442</v>
      </c>
      <c r="AY51" s="261" t="s">
        <v>442</v>
      </c>
      <c r="AZ51" s="290">
        <v>2678229</v>
      </c>
      <c r="BA51" s="261">
        <v>100</v>
      </c>
      <c r="BB51" s="261" t="s">
        <v>442</v>
      </c>
      <c r="BC51" s="261" t="s">
        <v>586</v>
      </c>
      <c r="BD51" s="261" t="s">
        <v>586</v>
      </c>
      <c r="BE51" s="289">
        <v>33725</v>
      </c>
      <c r="BF51" s="261" t="s">
        <v>442</v>
      </c>
      <c r="BG51" s="261" t="s">
        <v>442</v>
      </c>
      <c r="BH51" s="261" t="s">
        <v>587</v>
      </c>
      <c r="BI51" s="293">
        <v>0.1421</v>
      </c>
      <c r="BJ51" s="261" t="s">
        <v>591</v>
      </c>
      <c r="BK51" s="261" t="s">
        <v>442</v>
      </c>
      <c r="BL51" s="294">
        <f t="shared" si="12"/>
        <v>6.8000000000000005E-2</v>
      </c>
      <c r="BM51" s="261" t="s">
        <v>442</v>
      </c>
      <c r="BN51" s="261" t="s">
        <v>442</v>
      </c>
      <c r="BO51" s="261" t="s">
        <v>442</v>
      </c>
      <c r="BP51" s="261" t="s">
        <v>442</v>
      </c>
      <c r="BQ51" s="261" t="s">
        <v>442</v>
      </c>
      <c r="BR51" s="261" t="s">
        <v>442</v>
      </c>
      <c r="BS51" s="261" t="s">
        <v>442</v>
      </c>
      <c r="BT51" s="261" t="s">
        <v>442</v>
      </c>
      <c r="BU51" s="261" t="s">
        <v>442</v>
      </c>
      <c r="BV51" s="261" t="s">
        <v>442</v>
      </c>
      <c r="BW51" s="261" t="s">
        <v>442</v>
      </c>
      <c r="BX51" s="261" t="s">
        <v>442</v>
      </c>
      <c r="BY51" s="261" t="s">
        <v>442</v>
      </c>
      <c r="BZ51" s="261" t="s">
        <v>442</v>
      </c>
      <c r="CA51" s="261" t="s">
        <v>442</v>
      </c>
      <c r="CB51" s="261" t="s">
        <v>442</v>
      </c>
      <c r="CC51" s="290">
        <v>37000</v>
      </c>
      <c r="CD51" s="261" t="s">
        <v>442</v>
      </c>
      <c r="CE51" s="261" t="s">
        <v>442</v>
      </c>
      <c r="CF51" s="261" t="s">
        <v>442</v>
      </c>
      <c r="CG51" s="261" t="s">
        <v>442</v>
      </c>
      <c r="CH51" s="261" t="s">
        <v>442</v>
      </c>
      <c r="CI51" s="261" t="s">
        <v>442</v>
      </c>
      <c r="CJ51" s="261" t="s">
        <v>442</v>
      </c>
      <c r="CK51" s="261" t="s">
        <v>442</v>
      </c>
      <c r="CL51" s="261" t="s">
        <v>442</v>
      </c>
      <c r="CM51" s="261" t="s">
        <v>442</v>
      </c>
      <c r="CN51" s="261" t="s">
        <v>442</v>
      </c>
      <c r="CO51" s="261" t="s">
        <v>442</v>
      </c>
      <c r="CP51" s="261" t="s">
        <v>442</v>
      </c>
      <c r="CQ51" s="261" t="s">
        <v>442</v>
      </c>
      <c r="CR51" s="261" t="s">
        <v>588</v>
      </c>
      <c r="CS51" s="261" t="s">
        <v>433</v>
      </c>
      <c r="CT51" s="261" t="s">
        <v>442</v>
      </c>
      <c r="CU51" s="261" t="s">
        <v>589</v>
      </c>
      <c r="CV51" s="261" t="s">
        <v>442</v>
      </c>
      <c r="CW51" s="261" t="s">
        <v>442</v>
      </c>
      <c r="CX51" s="293">
        <f t="shared" si="13"/>
        <v>0.59709193381719361</v>
      </c>
      <c r="CY51" s="289">
        <v>4485455</v>
      </c>
      <c r="CZ51" s="287">
        <v>45042</v>
      </c>
      <c r="DA51" s="293">
        <v>0.59709193381719361</v>
      </c>
      <c r="DB51" s="261" t="s">
        <v>442</v>
      </c>
      <c r="DC51" s="261" t="s">
        <v>442</v>
      </c>
      <c r="DD51" s="261" t="s">
        <v>577</v>
      </c>
    </row>
    <row r="52" spans="1:108">
      <c r="A52" s="264" t="s">
        <v>380</v>
      </c>
      <c r="B52" s="284">
        <v>2292</v>
      </c>
      <c r="C52" s="284">
        <f t="shared" si="0"/>
        <v>2292</v>
      </c>
      <c r="D52" s="285">
        <v>10953</v>
      </c>
      <c r="E52" s="286">
        <f t="shared" si="1"/>
        <v>10953</v>
      </c>
      <c r="F52" s="287">
        <v>45869</v>
      </c>
      <c r="G52" s="285" t="s">
        <v>159</v>
      </c>
      <c r="H52" s="285" t="s">
        <v>573</v>
      </c>
      <c r="I52" s="261">
        <v>2021</v>
      </c>
      <c r="J52" s="261" t="s">
        <v>574</v>
      </c>
      <c r="K52" s="261" t="s">
        <v>575</v>
      </c>
      <c r="L52" s="288">
        <v>175104</v>
      </c>
      <c r="M52" s="261" t="s">
        <v>576</v>
      </c>
      <c r="N52" s="261" t="s">
        <v>577</v>
      </c>
      <c r="O52" s="261" t="s">
        <v>578</v>
      </c>
      <c r="P52" s="287">
        <v>44844</v>
      </c>
      <c r="Q52" s="287" t="s">
        <v>579</v>
      </c>
      <c r="R52" s="261" t="s">
        <v>577</v>
      </c>
      <c r="S52" s="261" t="s">
        <v>580</v>
      </c>
      <c r="T52" s="261">
        <v>15</v>
      </c>
      <c r="U52" s="288">
        <v>0</v>
      </c>
      <c r="V52" s="289">
        <v>0</v>
      </c>
      <c r="W52" s="261" t="str">
        <f t="shared" si="2"/>
        <v>PERF</v>
      </c>
      <c r="X52" s="261" t="s">
        <v>581</v>
      </c>
      <c r="Y52" s="261" t="s">
        <v>581</v>
      </c>
      <c r="Z52" s="261" t="s">
        <v>573</v>
      </c>
      <c r="AA52" s="264" t="s">
        <v>380</v>
      </c>
      <c r="AB52" s="286">
        <f t="shared" si="3"/>
        <v>2292</v>
      </c>
      <c r="AC52" s="286">
        <v>8317</v>
      </c>
      <c r="AD52" s="286">
        <f t="shared" si="4"/>
        <v>8317</v>
      </c>
      <c r="AE52" s="261" t="s">
        <v>582</v>
      </c>
      <c r="AF52" s="261" t="s">
        <v>583</v>
      </c>
      <c r="AG52" s="290">
        <v>9923821</v>
      </c>
      <c r="AH52" s="261" t="s">
        <v>583</v>
      </c>
      <c r="AI52" s="291">
        <v>44736</v>
      </c>
      <c r="AJ52" s="261" t="s">
        <v>584</v>
      </c>
      <c r="AK52" s="292">
        <v>45548</v>
      </c>
      <c r="AL52" s="292" t="s">
        <v>585</v>
      </c>
      <c r="AM52" s="292" t="s">
        <v>442</v>
      </c>
      <c r="AN52" s="261" t="s">
        <v>442</v>
      </c>
      <c r="AO52" s="261" t="s">
        <v>442</v>
      </c>
      <c r="AP52" s="261" t="s">
        <v>442</v>
      </c>
      <c r="AQ52" s="261" t="s">
        <v>442</v>
      </c>
      <c r="AR52" s="290">
        <v>146</v>
      </c>
      <c r="AS52" s="287">
        <f t="shared" si="11"/>
        <v>50249</v>
      </c>
      <c r="AT52" s="261">
        <v>180</v>
      </c>
      <c r="AU52" s="261" t="s">
        <v>442</v>
      </c>
      <c r="AV52" s="290">
        <v>6820824</v>
      </c>
      <c r="AW52" s="290">
        <v>6608553.4500000002</v>
      </c>
      <c r="AX52" s="261" t="s">
        <v>442</v>
      </c>
      <c r="AY52" s="261" t="s">
        <v>442</v>
      </c>
      <c r="AZ52" s="290">
        <v>6820824</v>
      </c>
      <c r="BA52" s="261">
        <v>100</v>
      </c>
      <c r="BB52" s="261" t="s">
        <v>442</v>
      </c>
      <c r="BC52" s="261" t="s">
        <v>586</v>
      </c>
      <c r="BD52" s="261" t="s">
        <v>586</v>
      </c>
      <c r="BE52" s="289">
        <v>97618</v>
      </c>
      <c r="BF52" s="261" t="s">
        <v>442</v>
      </c>
      <c r="BG52" s="261" t="s">
        <v>442</v>
      </c>
      <c r="BH52" s="261" t="s">
        <v>587</v>
      </c>
      <c r="BI52" s="293">
        <v>0.1492</v>
      </c>
      <c r="BJ52" s="261" t="s">
        <v>591</v>
      </c>
      <c r="BK52" s="261" t="s">
        <v>442</v>
      </c>
      <c r="BL52" s="294">
        <f t="shared" si="12"/>
        <v>7.51E-2</v>
      </c>
      <c r="BM52" s="261" t="s">
        <v>442</v>
      </c>
      <c r="BN52" s="261" t="s">
        <v>442</v>
      </c>
      <c r="BO52" s="261" t="s">
        <v>442</v>
      </c>
      <c r="BP52" s="261" t="s">
        <v>442</v>
      </c>
      <c r="BQ52" s="261" t="s">
        <v>442</v>
      </c>
      <c r="BR52" s="261" t="s">
        <v>442</v>
      </c>
      <c r="BS52" s="261" t="s">
        <v>442</v>
      </c>
      <c r="BT52" s="261" t="s">
        <v>442</v>
      </c>
      <c r="BU52" s="261" t="s">
        <v>442</v>
      </c>
      <c r="BV52" s="261" t="s">
        <v>442</v>
      </c>
      <c r="BW52" s="261" t="s">
        <v>442</v>
      </c>
      <c r="BX52" s="261" t="s">
        <v>442</v>
      </c>
      <c r="BY52" s="261" t="s">
        <v>442</v>
      </c>
      <c r="BZ52" s="261" t="s">
        <v>442</v>
      </c>
      <c r="CA52" s="261" t="s">
        <v>442</v>
      </c>
      <c r="CB52" s="261" t="s">
        <v>442</v>
      </c>
      <c r="CC52" s="290">
        <v>5985</v>
      </c>
      <c r="CD52" s="261" t="s">
        <v>442</v>
      </c>
      <c r="CE52" s="261" t="s">
        <v>442</v>
      </c>
      <c r="CF52" s="261" t="s">
        <v>442</v>
      </c>
      <c r="CG52" s="261" t="s">
        <v>442</v>
      </c>
      <c r="CH52" s="261" t="s">
        <v>442</v>
      </c>
      <c r="CI52" s="261" t="s">
        <v>442</v>
      </c>
      <c r="CJ52" s="261" t="s">
        <v>442</v>
      </c>
      <c r="CK52" s="261" t="s">
        <v>442</v>
      </c>
      <c r="CL52" s="261" t="s">
        <v>442</v>
      </c>
      <c r="CM52" s="261" t="s">
        <v>442</v>
      </c>
      <c r="CN52" s="261" t="s">
        <v>442</v>
      </c>
      <c r="CO52" s="261" t="s">
        <v>442</v>
      </c>
      <c r="CP52" s="261" t="s">
        <v>442</v>
      </c>
      <c r="CQ52" s="261" t="s">
        <v>442</v>
      </c>
      <c r="CR52" s="261" t="s">
        <v>588</v>
      </c>
      <c r="CS52" s="261" t="s">
        <v>433</v>
      </c>
      <c r="CT52" s="261" t="s">
        <v>442</v>
      </c>
      <c r="CU52" s="261" t="s">
        <v>589</v>
      </c>
      <c r="CV52" s="261" t="s">
        <v>442</v>
      </c>
      <c r="CW52" s="261" t="s">
        <v>442</v>
      </c>
      <c r="CX52" s="293">
        <f t="shared" si="13"/>
        <v>0.65407936553143908</v>
      </c>
      <c r="CY52" s="289">
        <v>10428129</v>
      </c>
      <c r="CZ52" s="287">
        <v>45321</v>
      </c>
      <c r="DA52" s="293">
        <v>0.66743792179718253</v>
      </c>
      <c r="DB52" s="261" t="s">
        <v>442</v>
      </c>
      <c r="DC52" s="261" t="s">
        <v>442</v>
      </c>
      <c r="DD52" s="261" t="s">
        <v>577</v>
      </c>
    </row>
    <row r="53" spans="1:108">
      <c r="A53" s="264" t="s">
        <v>380</v>
      </c>
      <c r="B53" s="284">
        <v>2394</v>
      </c>
      <c r="C53" s="284">
        <f t="shared" si="0"/>
        <v>2394</v>
      </c>
      <c r="D53" s="285">
        <v>8346</v>
      </c>
      <c r="E53" s="286">
        <f t="shared" si="1"/>
        <v>8346</v>
      </c>
      <c r="F53" s="287">
        <v>45869</v>
      </c>
      <c r="G53" s="285" t="s">
        <v>159</v>
      </c>
      <c r="H53" s="285" t="s">
        <v>573</v>
      </c>
      <c r="I53" s="261">
        <v>2021</v>
      </c>
      <c r="J53" s="261" t="s">
        <v>574</v>
      </c>
      <c r="K53" s="261" t="s">
        <v>575</v>
      </c>
      <c r="L53" s="288">
        <v>3513400</v>
      </c>
      <c r="M53" s="261" t="s">
        <v>576</v>
      </c>
      <c r="N53" s="261" t="s">
        <v>577</v>
      </c>
      <c r="O53" s="261" t="s">
        <v>578</v>
      </c>
      <c r="P53" s="287">
        <v>45163</v>
      </c>
      <c r="Q53" s="287" t="s">
        <v>592</v>
      </c>
      <c r="R53" s="261" t="s">
        <v>577</v>
      </c>
      <c r="S53" s="261" t="s">
        <v>580</v>
      </c>
      <c r="T53" s="261">
        <v>17</v>
      </c>
      <c r="U53" s="288">
        <v>0</v>
      </c>
      <c r="V53" s="289">
        <v>0</v>
      </c>
      <c r="W53" s="261" t="str">
        <f t="shared" si="2"/>
        <v>PERF</v>
      </c>
      <c r="X53" s="261" t="s">
        <v>581</v>
      </c>
      <c r="Y53" s="261" t="s">
        <v>581</v>
      </c>
      <c r="Z53" s="261" t="s">
        <v>573</v>
      </c>
      <c r="AA53" s="264" t="s">
        <v>380</v>
      </c>
      <c r="AB53" s="286">
        <f t="shared" si="3"/>
        <v>2394</v>
      </c>
      <c r="AC53" s="286">
        <v>7948</v>
      </c>
      <c r="AD53" s="286">
        <f t="shared" si="4"/>
        <v>7948</v>
      </c>
      <c r="AE53" s="261" t="s">
        <v>593</v>
      </c>
      <c r="AF53" s="261" t="s">
        <v>583</v>
      </c>
      <c r="AG53" s="290">
        <v>16817849</v>
      </c>
      <c r="AH53" s="261" t="s">
        <v>583</v>
      </c>
      <c r="AI53" s="291">
        <v>43444</v>
      </c>
      <c r="AJ53" s="261" t="s">
        <v>584</v>
      </c>
      <c r="AK53" s="292">
        <v>45548</v>
      </c>
      <c r="AL53" s="292" t="s">
        <v>585</v>
      </c>
      <c r="AM53" s="292" t="s">
        <v>442</v>
      </c>
      <c r="AN53" s="261" t="s">
        <v>442</v>
      </c>
      <c r="AO53" s="261" t="s">
        <v>442</v>
      </c>
      <c r="AP53" s="261" t="s">
        <v>442</v>
      </c>
      <c r="AQ53" s="261" t="s">
        <v>442</v>
      </c>
      <c r="AR53" s="290">
        <v>156</v>
      </c>
      <c r="AS53" s="287">
        <f t="shared" si="11"/>
        <v>50549</v>
      </c>
      <c r="AT53" s="261">
        <v>180</v>
      </c>
      <c r="AU53" s="261" t="s">
        <v>442</v>
      </c>
      <c r="AV53" s="290">
        <v>10417010</v>
      </c>
      <c r="AW53" s="290">
        <v>9827713.7300000004</v>
      </c>
      <c r="AX53" s="261" t="s">
        <v>442</v>
      </c>
      <c r="AY53" s="261" t="s">
        <v>442</v>
      </c>
      <c r="AZ53" s="290">
        <v>10417010</v>
      </c>
      <c r="BA53" s="261">
        <v>100</v>
      </c>
      <c r="BB53" s="261" t="s">
        <v>442</v>
      </c>
      <c r="BC53" s="261" t="s">
        <v>586</v>
      </c>
      <c r="BD53" s="261" t="s">
        <v>586</v>
      </c>
      <c r="BE53" s="289">
        <v>137052</v>
      </c>
      <c r="BF53" s="261" t="s">
        <v>442</v>
      </c>
      <c r="BG53" s="261" t="s">
        <v>442</v>
      </c>
      <c r="BH53" s="261" t="s">
        <v>587</v>
      </c>
      <c r="BI53" s="293">
        <v>0.1421</v>
      </c>
      <c r="BJ53" s="261" t="s">
        <v>591</v>
      </c>
      <c r="BK53" s="261" t="s">
        <v>442</v>
      </c>
      <c r="BL53" s="294">
        <f t="shared" si="12"/>
        <v>6.8000000000000005E-2</v>
      </c>
      <c r="BM53" s="261" t="s">
        <v>442</v>
      </c>
      <c r="BN53" s="261" t="s">
        <v>442</v>
      </c>
      <c r="BO53" s="261" t="s">
        <v>442</v>
      </c>
      <c r="BP53" s="261" t="s">
        <v>442</v>
      </c>
      <c r="BQ53" s="261" t="s">
        <v>442</v>
      </c>
      <c r="BR53" s="261" t="s">
        <v>442</v>
      </c>
      <c r="BS53" s="261" t="s">
        <v>442</v>
      </c>
      <c r="BT53" s="261" t="s">
        <v>442</v>
      </c>
      <c r="BU53" s="261" t="s">
        <v>442</v>
      </c>
      <c r="BV53" s="261" t="s">
        <v>442</v>
      </c>
      <c r="BW53" s="261" t="s">
        <v>442</v>
      </c>
      <c r="BX53" s="261" t="s">
        <v>442</v>
      </c>
      <c r="BY53" s="261" t="s">
        <v>442</v>
      </c>
      <c r="BZ53" s="261" t="s">
        <v>442</v>
      </c>
      <c r="CA53" s="261" t="s">
        <v>442</v>
      </c>
      <c r="CB53" s="261" t="s">
        <v>442</v>
      </c>
      <c r="CC53" s="290">
        <v>0</v>
      </c>
      <c r="CD53" s="261" t="s">
        <v>442</v>
      </c>
      <c r="CE53" s="261" t="s">
        <v>442</v>
      </c>
      <c r="CF53" s="261" t="s">
        <v>442</v>
      </c>
      <c r="CG53" s="261" t="s">
        <v>442</v>
      </c>
      <c r="CH53" s="261" t="s">
        <v>442</v>
      </c>
      <c r="CI53" s="261" t="s">
        <v>442</v>
      </c>
      <c r="CJ53" s="261" t="s">
        <v>442</v>
      </c>
      <c r="CK53" s="261" t="s">
        <v>442</v>
      </c>
      <c r="CL53" s="261" t="s">
        <v>442</v>
      </c>
      <c r="CM53" s="261" t="s">
        <v>442</v>
      </c>
      <c r="CN53" s="261" t="s">
        <v>442</v>
      </c>
      <c r="CO53" s="261" t="s">
        <v>442</v>
      </c>
      <c r="CP53" s="261" t="s">
        <v>442</v>
      </c>
      <c r="CQ53" s="261" t="s">
        <v>442</v>
      </c>
      <c r="CR53" s="261" t="s">
        <v>588</v>
      </c>
      <c r="CS53" s="261" t="s">
        <v>433</v>
      </c>
      <c r="CT53" s="261" t="s">
        <v>442</v>
      </c>
      <c r="CU53" s="261" t="s">
        <v>589</v>
      </c>
      <c r="CV53" s="261" t="s">
        <v>442</v>
      </c>
      <c r="CW53" s="261" t="s">
        <v>442</v>
      </c>
      <c r="CX53" s="293">
        <f t="shared" si="13"/>
        <v>0.6253344428501777</v>
      </c>
      <c r="CY53" s="289">
        <v>16658302</v>
      </c>
      <c r="CZ53" s="287">
        <v>45127</v>
      </c>
      <c r="DA53" s="293">
        <v>0.6253344428501777</v>
      </c>
      <c r="DB53" s="261" t="s">
        <v>442</v>
      </c>
      <c r="DC53" s="261" t="s">
        <v>442</v>
      </c>
      <c r="DD53" s="261" t="s">
        <v>577</v>
      </c>
    </row>
    <row r="54" spans="1:108">
      <c r="A54" s="264" t="s">
        <v>380</v>
      </c>
      <c r="B54" s="284">
        <v>1674</v>
      </c>
      <c r="C54" s="284">
        <f t="shared" si="0"/>
        <v>1674</v>
      </c>
      <c r="D54" s="285">
        <v>7996</v>
      </c>
      <c r="E54" s="286">
        <f t="shared" si="1"/>
        <v>7996</v>
      </c>
      <c r="F54" s="287">
        <v>45869</v>
      </c>
      <c r="G54" s="285" t="s">
        <v>159</v>
      </c>
      <c r="H54" s="285" t="s">
        <v>573</v>
      </c>
      <c r="I54" s="261">
        <v>2021</v>
      </c>
      <c r="J54" s="261" t="s">
        <v>574</v>
      </c>
      <c r="K54" s="261" t="s">
        <v>575</v>
      </c>
      <c r="L54" s="288">
        <v>6892458</v>
      </c>
      <c r="M54" s="261" t="s">
        <v>576</v>
      </c>
      <c r="N54" s="261" t="s">
        <v>577</v>
      </c>
      <c r="O54" s="261" t="s">
        <v>578</v>
      </c>
      <c r="P54" s="287">
        <v>42787</v>
      </c>
      <c r="Q54" s="287" t="s">
        <v>592</v>
      </c>
      <c r="R54" s="261" t="s">
        <v>577</v>
      </c>
      <c r="S54" s="261" t="s">
        <v>580</v>
      </c>
      <c r="T54" s="261">
        <v>66</v>
      </c>
      <c r="U54" s="288">
        <v>0</v>
      </c>
      <c r="V54" s="289">
        <v>0</v>
      </c>
      <c r="W54" s="261" t="str">
        <f t="shared" si="2"/>
        <v>PERF</v>
      </c>
      <c r="X54" s="261" t="s">
        <v>581</v>
      </c>
      <c r="Y54" s="261" t="s">
        <v>581</v>
      </c>
      <c r="Z54" s="261" t="s">
        <v>573</v>
      </c>
      <c r="AA54" s="264" t="s">
        <v>380</v>
      </c>
      <c r="AB54" s="286">
        <f t="shared" si="3"/>
        <v>1674</v>
      </c>
      <c r="AC54" s="286">
        <v>7300</v>
      </c>
      <c r="AD54" s="286">
        <f t="shared" si="4"/>
        <v>7300</v>
      </c>
      <c r="AE54" s="261" t="s">
        <v>593</v>
      </c>
      <c r="AF54" s="261" t="s">
        <v>583</v>
      </c>
      <c r="AG54" s="290">
        <v>29403000</v>
      </c>
      <c r="AH54" s="261" t="s">
        <v>583</v>
      </c>
      <c r="AI54" s="291">
        <v>41775</v>
      </c>
      <c r="AJ54" s="261" t="s">
        <v>584</v>
      </c>
      <c r="AK54" s="292">
        <v>45548</v>
      </c>
      <c r="AL54" s="292">
        <v>45771</v>
      </c>
      <c r="AM54" s="292" t="s">
        <v>442</v>
      </c>
      <c r="AN54" s="261" t="s">
        <v>442</v>
      </c>
      <c r="AO54" s="261" t="s">
        <v>442</v>
      </c>
      <c r="AP54" s="261" t="s">
        <v>442</v>
      </c>
      <c r="AQ54" s="261" t="s">
        <v>442</v>
      </c>
      <c r="AR54" s="290" t="s">
        <v>442</v>
      </c>
      <c r="AS54" s="287" t="s">
        <v>442</v>
      </c>
      <c r="AT54" s="261">
        <v>180</v>
      </c>
      <c r="AU54" s="261" t="s">
        <v>442</v>
      </c>
      <c r="AV54" s="290" t="s">
        <v>442</v>
      </c>
      <c r="AW54" s="290" t="s">
        <v>442</v>
      </c>
      <c r="AX54" s="261" t="s">
        <v>442</v>
      </c>
      <c r="AY54" s="261" t="s">
        <v>442</v>
      </c>
      <c r="AZ54" s="290" t="s">
        <v>442</v>
      </c>
      <c r="BA54" s="261">
        <v>100</v>
      </c>
      <c r="BB54" s="261" t="s">
        <v>442</v>
      </c>
      <c r="BC54" s="261" t="s">
        <v>586</v>
      </c>
      <c r="BD54" s="261" t="s">
        <v>586</v>
      </c>
      <c r="BE54" s="289" t="s">
        <v>442</v>
      </c>
      <c r="BF54" s="261" t="s">
        <v>442</v>
      </c>
      <c r="BG54" s="261" t="s">
        <v>442</v>
      </c>
      <c r="BH54" s="261" t="s">
        <v>587</v>
      </c>
      <c r="BI54" s="293" t="s">
        <v>442</v>
      </c>
      <c r="BJ54" s="261" t="s">
        <v>442</v>
      </c>
      <c r="BK54" s="261" t="s">
        <v>442</v>
      </c>
      <c r="BL54" s="294" t="s">
        <v>442</v>
      </c>
      <c r="BM54" s="261" t="s">
        <v>442</v>
      </c>
      <c r="BN54" s="261" t="s">
        <v>442</v>
      </c>
      <c r="BO54" s="261" t="s">
        <v>442</v>
      </c>
      <c r="BP54" s="261" t="s">
        <v>442</v>
      </c>
      <c r="BQ54" s="261" t="s">
        <v>442</v>
      </c>
      <c r="BR54" s="261" t="s">
        <v>442</v>
      </c>
      <c r="BS54" s="261" t="s">
        <v>442</v>
      </c>
      <c r="BT54" s="261" t="s">
        <v>442</v>
      </c>
      <c r="BU54" s="261" t="s">
        <v>442</v>
      </c>
      <c r="BV54" s="261" t="s">
        <v>442</v>
      </c>
      <c r="BW54" s="261" t="s">
        <v>442</v>
      </c>
      <c r="BX54" s="261" t="s">
        <v>442</v>
      </c>
      <c r="BY54" s="261" t="s">
        <v>442</v>
      </c>
      <c r="BZ54" s="261" t="s">
        <v>442</v>
      </c>
      <c r="CA54" s="261" t="s">
        <v>442</v>
      </c>
      <c r="CB54" s="261" t="s">
        <v>442</v>
      </c>
      <c r="CC54" s="290" t="s">
        <v>442</v>
      </c>
      <c r="CD54" s="261" t="s">
        <v>442</v>
      </c>
      <c r="CE54" s="261" t="s">
        <v>442</v>
      </c>
      <c r="CF54" s="261" t="s">
        <v>442</v>
      </c>
      <c r="CG54" s="261" t="s">
        <v>442</v>
      </c>
      <c r="CH54" s="261" t="s">
        <v>442</v>
      </c>
      <c r="CI54" s="261" t="s">
        <v>442</v>
      </c>
      <c r="CJ54" s="261" t="s">
        <v>442</v>
      </c>
      <c r="CK54" s="261" t="s">
        <v>442</v>
      </c>
      <c r="CL54" s="261" t="s">
        <v>442</v>
      </c>
      <c r="CM54" s="261" t="s">
        <v>442</v>
      </c>
      <c r="CN54" s="261" t="s">
        <v>442</v>
      </c>
      <c r="CO54" s="261" t="s">
        <v>442</v>
      </c>
      <c r="CP54" s="261" t="s">
        <v>442</v>
      </c>
      <c r="CQ54" s="261" t="s">
        <v>442</v>
      </c>
      <c r="CR54" s="261" t="s">
        <v>588</v>
      </c>
      <c r="CS54" s="261" t="s">
        <v>433</v>
      </c>
      <c r="CT54" s="261" t="s">
        <v>442</v>
      </c>
      <c r="CU54" s="261" t="s">
        <v>589</v>
      </c>
      <c r="CV54" s="261" t="s">
        <v>442</v>
      </c>
      <c r="CW54" s="261" t="s">
        <v>442</v>
      </c>
      <c r="CX54" s="293" t="s">
        <v>442</v>
      </c>
      <c r="CY54" s="289" t="s">
        <v>442</v>
      </c>
      <c r="CZ54" s="287" t="s">
        <v>442</v>
      </c>
      <c r="DA54" s="293" t="s">
        <v>442</v>
      </c>
      <c r="DB54" s="261" t="s">
        <v>442</v>
      </c>
      <c r="DC54" s="261" t="s">
        <v>442</v>
      </c>
      <c r="DD54" s="261" t="s">
        <v>577</v>
      </c>
    </row>
    <row r="55" spans="1:108">
      <c r="A55" s="264" t="s">
        <v>380</v>
      </c>
      <c r="B55" s="284">
        <v>2335</v>
      </c>
      <c r="C55" s="284">
        <f t="shared" si="0"/>
        <v>2335</v>
      </c>
      <c r="D55" s="285">
        <v>10626</v>
      </c>
      <c r="E55" s="286">
        <f t="shared" si="1"/>
        <v>10626</v>
      </c>
      <c r="F55" s="287">
        <v>45869</v>
      </c>
      <c r="G55" s="285" t="s">
        <v>159</v>
      </c>
      <c r="H55" s="285" t="s">
        <v>573</v>
      </c>
      <c r="I55" s="261">
        <v>2021</v>
      </c>
      <c r="J55" s="261" t="s">
        <v>574</v>
      </c>
      <c r="K55" s="261" t="s">
        <v>575</v>
      </c>
      <c r="L55" s="288">
        <v>437509</v>
      </c>
      <c r="M55" s="261" t="s">
        <v>576</v>
      </c>
      <c r="N55" s="261" t="s">
        <v>577</v>
      </c>
      <c r="O55" s="261" t="s">
        <v>578</v>
      </c>
      <c r="P55" s="287">
        <v>44987</v>
      </c>
      <c r="Q55" s="287" t="s">
        <v>590</v>
      </c>
      <c r="R55" s="261" t="s">
        <v>577</v>
      </c>
      <c r="S55" s="261" t="s">
        <v>580</v>
      </c>
      <c r="T55" s="261">
        <v>22</v>
      </c>
      <c r="U55" s="288">
        <v>0</v>
      </c>
      <c r="V55" s="289">
        <v>0</v>
      </c>
      <c r="W55" s="261" t="str">
        <f t="shared" si="2"/>
        <v>PERF</v>
      </c>
      <c r="X55" s="261" t="s">
        <v>581</v>
      </c>
      <c r="Y55" s="261" t="s">
        <v>581</v>
      </c>
      <c r="Z55" s="261" t="s">
        <v>573</v>
      </c>
      <c r="AA55" s="264" t="s">
        <v>380</v>
      </c>
      <c r="AB55" s="286">
        <f t="shared" si="3"/>
        <v>2335</v>
      </c>
      <c r="AC55" s="286">
        <v>8178</v>
      </c>
      <c r="AD55" s="286">
        <f t="shared" si="4"/>
        <v>8178</v>
      </c>
      <c r="AE55" s="261" t="s">
        <v>582</v>
      </c>
      <c r="AF55" s="261" t="s">
        <v>583</v>
      </c>
      <c r="AG55" s="290">
        <v>1536127</v>
      </c>
      <c r="AH55" s="261" t="s">
        <v>583</v>
      </c>
      <c r="AI55" s="291">
        <v>44589</v>
      </c>
      <c r="AJ55" s="261" t="s">
        <v>584</v>
      </c>
      <c r="AK55" s="292">
        <v>45548</v>
      </c>
      <c r="AL55" s="292" t="s">
        <v>585</v>
      </c>
      <c r="AM55" s="292" t="s">
        <v>442</v>
      </c>
      <c r="AN55" s="261" t="s">
        <v>442</v>
      </c>
      <c r="AO55" s="261" t="s">
        <v>442</v>
      </c>
      <c r="AP55" s="261" t="s">
        <v>442</v>
      </c>
      <c r="AQ55" s="261" t="s">
        <v>442</v>
      </c>
      <c r="AR55" s="290">
        <v>151</v>
      </c>
      <c r="AS55" s="287">
        <f>(AR55*30)+F55</f>
        <v>50399</v>
      </c>
      <c r="AT55" s="261">
        <v>180</v>
      </c>
      <c r="AU55" s="261" t="s">
        <v>442</v>
      </c>
      <c r="AV55" s="290">
        <v>1136722</v>
      </c>
      <c r="AW55" s="290">
        <v>1104280.95</v>
      </c>
      <c r="AX55" s="261" t="s">
        <v>442</v>
      </c>
      <c r="AY55" s="261" t="s">
        <v>442</v>
      </c>
      <c r="AZ55" s="290">
        <v>1136722</v>
      </c>
      <c r="BA55" s="261">
        <v>100</v>
      </c>
      <c r="BB55" s="261" t="s">
        <v>442</v>
      </c>
      <c r="BC55" s="261" t="s">
        <v>586</v>
      </c>
      <c r="BD55" s="261" t="s">
        <v>586</v>
      </c>
      <c r="BE55" s="289">
        <v>15576</v>
      </c>
      <c r="BF55" s="261" t="s">
        <v>442</v>
      </c>
      <c r="BG55" s="261" t="s">
        <v>442</v>
      </c>
      <c r="BH55" s="261" t="s">
        <v>587</v>
      </c>
      <c r="BI55" s="293">
        <v>0.1421</v>
      </c>
      <c r="BJ55" s="261" t="s">
        <v>591</v>
      </c>
      <c r="BK55" s="261" t="s">
        <v>442</v>
      </c>
      <c r="BL55" s="294">
        <f>BI55-IF(BJ55="Prime",10.75%-3.5%,7.41%)</f>
        <v>6.8000000000000005E-2</v>
      </c>
      <c r="BM55" s="261" t="s">
        <v>442</v>
      </c>
      <c r="BN55" s="261" t="s">
        <v>442</v>
      </c>
      <c r="BO55" s="261" t="s">
        <v>442</v>
      </c>
      <c r="BP55" s="261" t="s">
        <v>442</v>
      </c>
      <c r="BQ55" s="261" t="s">
        <v>442</v>
      </c>
      <c r="BR55" s="261" t="s">
        <v>442</v>
      </c>
      <c r="BS55" s="261" t="s">
        <v>442</v>
      </c>
      <c r="BT55" s="261" t="s">
        <v>442</v>
      </c>
      <c r="BU55" s="261" t="s">
        <v>442</v>
      </c>
      <c r="BV55" s="261" t="s">
        <v>442</v>
      </c>
      <c r="BW55" s="261" t="s">
        <v>442</v>
      </c>
      <c r="BX55" s="261" t="s">
        <v>442</v>
      </c>
      <c r="BY55" s="261" t="s">
        <v>442</v>
      </c>
      <c r="BZ55" s="261" t="s">
        <v>442</v>
      </c>
      <c r="CA55" s="261" t="s">
        <v>442</v>
      </c>
      <c r="CB55" s="261" t="s">
        <v>442</v>
      </c>
      <c r="CC55" s="290">
        <v>0</v>
      </c>
      <c r="CD55" s="261" t="s">
        <v>442</v>
      </c>
      <c r="CE55" s="261" t="s">
        <v>442</v>
      </c>
      <c r="CF55" s="261" t="s">
        <v>442</v>
      </c>
      <c r="CG55" s="261" t="s">
        <v>442</v>
      </c>
      <c r="CH55" s="261" t="s">
        <v>442</v>
      </c>
      <c r="CI55" s="261" t="s">
        <v>442</v>
      </c>
      <c r="CJ55" s="261" t="s">
        <v>442</v>
      </c>
      <c r="CK55" s="261" t="s">
        <v>442</v>
      </c>
      <c r="CL55" s="261" t="s">
        <v>442</v>
      </c>
      <c r="CM55" s="261" t="s">
        <v>442</v>
      </c>
      <c r="CN55" s="261" t="s">
        <v>442</v>
      </c>
      <c r="CO55" s="261" t="s">
        <v>442</v>
      </c>
      <c r="CP55" s="261" t="s">
        <v>442</v>
      </c>
      <c r="CQ55" s="261" t="s">
        <v>442</v>
      </c>
      <c r="CR55" s="261" t="s">
        <v>588</v>
      </c>
      <c r="CS55" s="261" t="s">
        <v>433</v>
      </c>
      <c r="CT55" s="261" t="s">
        <v>442</v>
      </c>
      <c r="CU55" s="261" t="s">
        <v>589</v>
      </c>
      <c r="CV55" s="261" t="s">
        <v>442</v>
      </c>
      <c r="CW55" s="261" t="s">
        <v>442</v>
      </c>
      <c r="CX55" s="293">
        <f>AV55/CY55</f>
        <v>0.69163489053128968</v>
      </c>
      <c r="CY55" s="289">
        <v>1643529</v>
      </c>
      <c r="CZ55" s="287">
        <v>45713</v>
      </c>
      <c r="DA55" s="293">
        <v>0.72992097973315728</v>
      </c>
      <c r="DB55" s="261" t="s">
        <v>442</v>
      </c>
      <c r="DC55" s="261" t="s">
        <v>442</v>
      </c>
      <c r="DD55" s="261" t="s">
        <v>577</v>
      </c>
    </row>
    <row r="56" spans="1:108">
      <c r="A56" s="264" t="s">
        <v>380</v>
      </c>
      <c r="B56" s="284">
        <v>1693</v>
      </c>
      <c r="C56" s="284">
        <f t="shared" si="0"/>
        <v>1693</v>
      </c>
      <c r="D56" s="285">
        <v>7996</v>
      </c>
      <c r="E56" s="286">
        <f t="shared" si="1"/>
        <v>7996</v>
      </c>
      <c r="F56" s="287">
        <v>45869</v>
      </c>
      <c r="G56" s="285" t="s">
        <v>159</v>
      </c>
      <c r="H56" s="285" t="s">
        <v>573</v>
      </c>
      <c r="I56" s="261">
        <v>2021</v>
      </c>
      <c r="J56" s="261" t="s">
        <v>574</v>
      </c>
      <c r="K56" s="261" t="s">
        <v>575</v>
      </c>
      <c r="L56" s="288">
        <v>976662</v>
      </c>
      <c r="M56" s="261" t="s">
        <v>576</v>
      </c>
      <c r="N56" s="261" t="s">
        <v>577</v>
      </c>
      <c r="O56" s="261" t="s">
        <v>578</v>
      </c>
      <c r="P56" s="287">
        <v>42895</v>
      </c>
      <c r="Q56" s="287" t="s">
        <v>592</v>
      </c>
      <c r="R56" s="261" t="s">
        <v>577</v>
      </c>
      <c r="S56" s="261" t="s">
        <v>580</v>
      </c>
      <c r="T56" s="261">
        <v>89</v>
      </c>
      <c r="U56" s="288">
        <v>0</v>
      </c>
      <c r="V56" s="289">
        <v>0</v>
      </c>
      <c r="W56" s="261" t="str">
        <f t="shared" si="2"/>
        <v>PERF</v>
      </c>
      <c r="X56" s="261" t="s">
        <v>581</v>
      </c>
      <c r="Y56" s="261" t="s">
        <v>581</v>
      </c>
      <c r="Z56" s="261" t="s">
        <v>573</v>
      </c>
      <c r="AA56" s="264" t="s">
        <v>380</v>
      </c>
      <c r="AB56" s="286">
        <f t="shared" si="3"/>
        <v>1693</v>
      </c>
      <c r="AC56" s="286">
        <v>6669</v>
      </c>
      <c r="AD56" s="286">
        <f t="shared" si="4"/>
        <v>6669</v>
      </c>
      <c r="AE56" s="261" t="s">
        <v>582</v>
      </c>
      <c r="AF56" s="261" t="s">
        <v>583</v>
      </c>
      <c r="AG56" s="290">
        <v>2873563</v>
      </c>
      <c r="AH56" s="261" t="s">
        <v>583</v>
      </c>
      <c r="AI56" s="291">
        <v>39664</v>
      </c>
      <c r="AJ56" s="261" t="s">
        <v>584</v>
      </c>
      <c r="AK56" s="292">
        <v>45548</v>
      </c>
      <c r="AL56" s="292" t="s">
        <v>585</v>
      </c>
      <c r="AM56" s="292" t="s">
        <v>442</v>
      </c>
      <c r="AN56" s="261" t="s">
        <v>442</v>
      </c>
      <c r="AO56" s="261" t="s">
        <v>442</v>
      </c>
      <c r="AP56" s="261" t="s">
        <v>442</v>
      </c>
      <c r="AQ56" s="261" t="s">
        <v>442</v>
      </c>
      <c r="AR56" s="290" t="s">
        <v>442</v>
      </c>
      <c r="AS56" s="287" t="s">
        <v>442</v>
      </c>
      <c r="AT56" s="261">
        <v>180</v>
      </c>
      <c r="AU56" s="261" t="s">
        <v>442</v>
      </c>
      <c r="AV56" s="290" t="s">
        <v>442</v>
      </c>
      <c r="AW56" s="290" t="s">
        <v>442</v>
      </c>
      <c r="AX56" s="261" t="s">
        <v>442</v>
      </c>
      <c r="AY56" s="261" t="s">
        <v>442</v>
      </c>
      <c r="AZ56" s="290" t="s">
        <v>442</v>
      </c>
      <c r="BA56" s="261">
        <v>100</v>
      </c>
      <c r="BB56" s="261" t="s">
        <v>442</v>
      </c>
      <c r="BC56" s="261" t="s">
        <v>586</v>
      </c>
      <c r="BD56" s="261" t="s">
        <v>586</v>
      </c>
      <c r="BE56" s="289" t="s">
        <v>442</v>
      </c>
      <c r="BF56" s="261" t="s">
        <v>442</v>
      </c>
      <c r="BG56" s="261" t="s">
        <v>442</v>
      </c>
      <c r="BH56" s="261" t="s">
        <v>587</v>
      </c>
      <c r="BI56" s="293" t="s">
        <v>442</v>
      </c>
      <c r="BJ56" s="261" t="s">
        <v>442</v>
      </c>
      <c r="BK56" s="261" t="s">
        <v>442</v>
      </c>
      <c r="BL56" s="294" t="s">
        <v>442</v>
      </c>
      <c r="BM56" s="261" t="s">
        <v>442</v>
      </c>
      <c r="BN56" s="261" t="s">
        <v>442</v>
      </c>
      <c r="BO56" s="261" t="s">
        <v>442</v>
      </c>
      <c r="BP56" s="261" t="s">
        <v>442</v>
      </c>
      <c r="BQ56" s="261" t="s">
        <v>442</v>
      </c>
      <c r="BR56" s="261" t="s">
        <v>442</v>
      </c>
      <c r="BS56" s="261" t="s">
        <v>442</v>
      </c>
      <c r="BT56" s="261" t="s">
        <v>442</v>
      </c>
      <c r="BU56" s="261" t="s">
        <v>442</v>
      </c>
      <c r="BV56" s="261" t="s">
        <v>442</v>
      </c>
      <c r="BW56" s="261" t="s">
        <v>442</v>
      </c>
      <c r="BX56" s="261" t="s">
        <v>442</v>
      </c>
      <c r="BY56" s="261" t="s">
        <v>442</v>
      </c>
      <c r="BZ56" s="261" t="s">
        <v>442</v>
      </c>
      <c r="CA56" s="261" t="s">
        <v>442</v>
      </c>
      <c r="CB56" s="261">
        <v>45789</v>
      </c>
      <c r="CC56" s="290" t="s">
        <v>442</v>
      </c>
      <c r="CD56" s="261" t="s">
        <v>442</v>
      </c>
      <c r="CE56" s="261" t="s">
        <v>442</v>
      </c>
      <c r="CF56" s="261" t="s">
        <v>442</v>
      </c>
      <c r="CG56" s="261" t="s">
        <v>442</v>
      </c>
      <c r="CH56" s="261" t="s">
        <v>442</v>
      </c>
      <c r="CI56" s="261" t="s">
        <v>442</v>
      </c>
      <c r="CJ56" s="261" t="s">
        <v>442</v>
      </c>
      <c r="CK56" s="261" t="s">
        <v>442</v>
      </c>
      <c r="CL56" s="261" t="s">
        <v>442</v>
      </c>
      <c r="CM56" s="261" t="s">
        <v>442</v>
      </c>
      <c r="CN56" s="261" t="s">
        <v>442</v>
      </c>
      <c r="CO56" s="261" t="s">
        <v>442</v>
      </c>
      <c r="CP56" s="261" t="s">
        <v>442</v>
      </c>
      <c r="CQ56" s="261" t="s">
        <v>442</v>
      </c>
      <c r="CR56" s="261" t="s">
        <v>588</v>
      </c>
      <c r="CS56" s="261" t="s">
        <v>433</v>
      </c>
      <c r="CT56" s="261" t="s">
        <v>442</v>
      </c>
      <c r="CU56" s="261" t="s">
        <v>589</v>
      </c>
      <c r="CV56" s="261" t="s">
        <v>442</v>
      </c>
      <c r="CW56" s="261" t="s">
        <v>442</v>
      </c>
      <c r="CX56" s="293" t="s">
        <v>442</v>
      </c>
      <c r="CY56" s="289" t="s">
        <v>442</v>
      </c>
      <c r="CZ56" s="287" t="s">
        <v>442</v>
      </c>
      <c r="DA56" s="293" t="s">
        <v>442</v>
      </c>
      <c r="DB56" s="261" t="s">
        <v>442</v>
      </c>
      <c r="DC56" s="261" t="s">
        <v>442</v>
      </c>
      <c r="DD56" s="261" t="s">
        <v>577</v>
      </c>
    </row>
    <row r="57" spans="1:108">
      <c r="A57" s="264" t="s">
        <v>380</v>
      </c>
      <c r="B57" s="284">
        <v>2443</v>
      </c>
      <c r="C57" s="284">
        <f t="shared" si="0"/>
        <v>2443</v>
      </c>
      <c r="D57" s="285">
        <v>11188</v>
      </c>
      <c r="E57" s="286">
        <f t="shared" si="1"/>
        <v>11188</v>
      </c>
      <c r="F57" s="287">
        <v>45869</v>
      </c>
      <c r="G57" s="285" t="s">
        <v>159</v>
      </c>
      <c r="H57" s="285" t="s">
        <v>573</v>
      </c>
      <c r="I57" s="261">
        <v>2021</v>
      </c>
      <c r="J57" s="261" t="s">
        <v>574</v>
      </c>
      <c r="K57" s="261" t="s">
        <v>575</v>
      </c>
      <c r="L57" s="288">
        <v>1172273</v>
      </c>
      <c r="M57" s="261" t="s">
        <v>576</v>
      </c>
      <c r="N57" s="261" t="s">
        <v>577</v>
      </c>
      <c r="O57" s="261" t="s">
        <v>578</v>
      </c>
      <c r="P57" s="287">
        <v>45300</v>
      </c>
      <c r="Q57" s="287" t="s">
        <v>592</v>
      </c>
      <c r="R57" s="261" t="s">
        <v>577</v>
      </c>
      <c r="S57" s="261" t="s">
        <v>580</v>
      </c>
      <c r="T57" s="261">
        <v>12</v>
      </c>
      <c r="U57" s="288">
        <v>0</v>
      </c>
      <c r="V57" s="289">
        <v>0</v>
      </c>
      <c r="W57" s="261" t="str">
        <f t="shared" si="2"/>
        <v>PERF</v>
      </c>
      <c r="X57" s="261" t="s">
        <v>581</v>
      </c>
      <c r="Y57" s="261" t="s">
        <v>581</v>
      </c>
      <c r="Z57" s="261" t="s">
        <v>573</v>
      </c>
      <c r="AA57" s="264" t="s">
        <v>380</v>
      </c>
      <c r="AB57" s="286">
        <f t="shared" si="3"/>
        <v>2443</v>
      </c>
      <c r="AC57" s="286">
        <v>8408</v>
      </c>
      <c r="AD57" s="286">
        <f t="shared" si="4"/>
        <v>8408</v>
      </c>
      <c r="AE57" s="261" t="s">
        <v>582</v>
      </c>
      <c r="AF57" s="261" t="s">
        <v>583</v>
      </c>
      <c r="AG57" s="290">
        <v>6076859</v>
      </c>
      <c r="AH57" s="261" t="s">
        <v>583</v>
      </c>
      <c r="AI57" s="291">
        <v>45128</v>
      </c>
      <c r="AJ57" s="261" t="s">
        <v>584</v>
      </c>
      <c r="AK57" s="292">
        <v>45548</v>
      </c>
      <c r="AL57" s="292" t="s">
        <v>585</v>
      </c>
      <c r="AM57" s="292" t="s">
        <v>442</v>
      </c>
      <c r="AN57" s="261" t="s">
        <v>442</v>
      </c>
      <c r="AO57" s="261" t="s">
        <v>442</v>
      </c>
      <c r="AP57" s="261" t="s">
        <v>442</v>
      </c>
      <c r="AQ57" s="261" t="s">
        <v>442</v>
      </c>
      <c r="AR57" s="290">
        <v>161</v>
      </c>
      <c r="AS57" s="287">
        <f t="shared" ref="AS57:AS62" si="14">(AR57*30)+F57</f>
        <v>50699</v>
      </c>
      <c r="AT57" s="261">
        <v>180</v>
      </c>
      <c r="AU57" s="261" t="s">
        <v>442</v>
      </c>
      <c r="AV57" s="290">
        <v>3563815</v>
      </c>
      <c r="AW57" s="290">
        <v>3495917.67</v>
      </c>
      <c r="AX57" s="261" t="s">
        <v>442</v>
      </c>
      <c r="AY57" s="261" t="s">
        <v>442</v>
      </c>
      <c r="AZ57" s="290">
        <v>3563815</v>
      </c>
      <c r="BA57" s="261">
        <v>100</v>
      </c>
      <c r="BB57" s="261" t="s">
        <v>442</v>
      </c>
      <c r="BC57" s="261" t="s">
        <v>586</v>
      </c>
      <c r="BD57" s="261" t="s">
        <v>586</v>
      </c>
      <c r="BE57" s="289">
        <v>48237</v>
      </c>
      <c r="BF57" s="261" t="s">
        <v>442</v>
      </c>
      <c r="BG57" s="261" t="s">
        <v>442</v>
      </c>
      <c r="BH57" s="261" t="s">
        <v>587</v>
      </c>
      <c r="BI57" s="293">
        <v>0.1421</v>
      </c>
      <c r="BJ57" s="261" t="s">
        <v>591</v>
      </c>
      <c r="BK57" s="261" t="s">
        <v>442</v>
      </c>
      <c r="BL57" s="294">
        <f t="shared" ref="BL57:BL62" si="15">BI57-IF(BJ57="Prime",10.75%-3.5%,7.41%)</f>
        <v>6.8000000000000005E-2</v>
      </c>
      <c r="BM57" s="261" t="s">
        <v>442</v>
      </c>
      <c r="BN57" s="261" t="s">
        <v>442</v>
      </c>
      <c r="BO57" s="261" t="s">
        <v>442</v>
      </c>
      <c r="BP57" s="261" t="s">
        <v>442</v>
      </c>
      <c r="BQ57" s="261" t="s">
        <v>442</v>
      </c>
      <c r="BR57" s="261" t="s">
        <v>442</v>
      </c>
      <c r="BS57" s="261" t="s">
        <v>442</v>
      </c>
      <c r="BT57" s="261" t="s">
        <v>442</v>
      </c>
      <c r="BU57" s="261" t="s">
        <v>442</v>
      </c>
      <c r="BV57" s="261" t="s">
        <v>442</v>
      </c>
      <c r="BW57" s="261" t="s">
        <v>442</v>
      </c>
      <c r="BX57" s="261" t="s">
        <v>442</v>
      </c>
      <c r="BY57" s="261" t="s">
        <v>442</v>
      </c>
      <c r="BZ57" s="261" t="s">
        <v>442</v>
      </c>
      <c r="CA57" s="261" t="s">
        <v>442</v>
      </c>
      <c r="CB57" s="261" t="s">
        <v>442</v>
      </c>
      <c r="CC57" s="290">
        <v>0</v>
      </c>
      <c r="CD57" s="261" t="s">
        <v>442</v>
      </c>
      <c r="CE57" s="261" t="s">
        <v>442</v>
      </c>
      <c r="CF57" s="261" t="s">
        <v>442</v>
      </c>
      <c r="CG57" s="261" t="s">
        <v>442</v>
      </c>
      <c r="CH57" s="261" t="s">
        <v>442</v>
      </c>
      <c r="CI57" s="261" t="s">
        <v>442</v>
      </c>
      <c r="CJ57" s="261" t="s">
        <v>442</v>
      </c>
      <c r="CK57" s="261" t="s">
        <v>442</v>
      </c>
      <c r="CL57" s="261" t="s">
        <v>442</v>
      </c>
      <c r="CM57" s="261" t="s">
        <v>442</v>
      </c>
      <c r="CN57" s="261" t="s">
        <v>442</v>
      </c>
      <c r="CO57" s="261" t="s">
        <v>442</v>
      </c>
      <c r="CP57" s="261" t="s">
        <v>442</v>
      </c>
      <c r="CQ57" s="261" t="s">
        <v>442</v>
      </c>
      <c r="CR57" s="261" t="s">
        <v>588</v>
      </c>
      <c r="CS57" s="261" t="s">
        <v>433</v>
      </c>
      <c r="CT57" s="261" t="s">
        <v>442</v>
      </c>
      <c r="CU57" s="261" t="s">
        <v>589</v>
      </c>
      <c r="CV57" s="261" t="s">
        <v>442</v>
      </c>
      <c r="CW57" s="261" t="s">
        <v>442</v>
      </c>
      <c r="CX57" s="293">
        <f t="shared" ref="CX57:CX62" si="16">AV57/CY57</f>
        <v>0.58645675339842507</v>
      </c>
      <c r="CY57" s="289">
        <v>6076859</v>
      </c>
      <c r="CZ57" s="287">
        <v>45128</v>
      </c>
      <c r="DA57" s="293">
        <v>0.58645675339842507</v>
      </c>
      <c r="DB57" s="261" t="s">
        <v>442</v>
      </c>
      <c r="DC57" s="261" t="s">
        <v>442</v>
      </c>
      <c r="DD57" s="261" t="s">
        <v>577</v>
      </c>
    </row>
    <row r="58" spans="1:108">
      <c r="A58" s="264" t="s">
        <v>380</v>
      </c>
      <c r="B58" s="284">
        <v>2338</v>
      </c>
      <c r="C58" s="284">
        <f t="shared" si="0"/>
        <v>2338</v>
      </c>
      <c r="D58" s="285">
        <v>11094</v>
      </c>
      <c r="E58" s="286">
        <f t="shared" si="1"/>
        <v>11094</v>
      </c>
      <c r="F58" s="287">
        <v>45869</v>
      </c>
      <c r="G58" s="285" t="s">
        <v>159</v>
      </c>
      <c r="H58" s="285" t="s">
        <v>573</v>
      </c>
      <c r="I58" s="261">
        <v>2021</v>
      </c>
      <c r="J58" s="261" t="s">
        <v>574</v>
      </c>
      <c r="K58" s="261" t="s">
        <v>575</v>
      </c>
      <c r="L58" s="288">
        <v>1553254</v>
      </c>
      <c r="M58" s="261" t="s">
        <v>576</v>
      </c>
      <c r="N58" s="261" t="s">
        <v>577</v>
      </c>
      <c r="O58" s="261" t="s">
        <v>578</v>
      </c>
      <c r="P58" s="287">
        <v>44994</v>
      </c>
      <c r="Q58" s="287" t="s">
        <v>590</v>
      </c>
      <c r="R58" s="261" t="s">
        <v>577</v>
      </c>
      <c r="S58" s="261" t="s">
        <v>580</v>
      </c>
      <c r="T58" s="261">
        <v>23</v>
      </c>
      <c r="U58" s="288">
        <v>0</v>
      </c>
      <c r="V58" s="289">
        <v>0</v>
      </c>
      <c r="W58" s="261" t="str">
        <f t="shared" si="2"/>
        <v>PERF</v>
      </c>
      <c r="X58" s="261" t="s">
        <v>581</v>
      </c>
      <c r="Y58" s="261" t="s">
        <v>581</v>
      </c>
      <c r="Z58" s="261" t="s">
        <v>573</v>
      </c>
      <c r="AA58" s="264" t="s">
        <v>380</v>
      </c>
      <c r="AB58" s="286">
        <f t="shared" si="3"/>
        <v>2338</v>
      </c>
      <c r="AC58" s="286">
        <v>385</v>
      </c>
      <c r="AD58" s="286">
        <f t="shared" si="4"/>
        <v>385</v>
      </c>
      <c r="AE58" s="261" t="s">
        <v>582</v>
      </c>
      <c r="AF58" s="261" t="s">
        <v>583</v>
      </c>
      <c r="AG58" s="290">
        <v>834718</v>
      </c>
      <c r="AH58" s="261" t="s">
        <v>583</v>
      </c>
      <c r="AI58" s="291">
        <v>39063</v>
      </c>
      <c r="AJ58" s="261" t="s">
        <v>584</v>
      </c>
      <c r="AK58" s="292">
        <v>45548</v>
      </c>
      <c r="AL58" s="292" t="s">
        <v>585</v>
      </c>
      <c r="AM58" s="292" t="s">
        <v>442</v>
      </c>
      <c r="AN58" s="261" t="s">
        <v>442</v>
      </c>
      <c r="AO58" s="261" t="s">
        <v>442</v>
      </c>
      <c r="AP58" s="261" t="s">
        <v>442</v>
      </c>
      <c r="AQ58" s="261" t="s">
        <v>442</v>
      </c>
      <c r="AR58" s="290">
        <v>151</v>
      </c>
      <c r="AS58" s="287">
        <f t="shared" si="14"/>
        <v>50399</v>
      </c>
      <c r="AT58" s="261">
        <v>180</v>
      </c>
      <c r="AU58" s="261" t="s">
        <v>442</v>
      </c>
      <c r="AV58" s="290">
        <v>1119960</v>
      </c>
      <c r="AW58" s="290">
        <v>1077882.6200000001</v>
      </c>
      <c r="AX58" s="261" t="s">
        <v>442</v>
      </c>
      <c r="AY58" s="261" t="s">
        <v>442</v>
      </c>
      <c r="AZ58" s="290">
        <v>1119960</v>
      </c>
      <c r="BA58" s="261">
        <v>100</v>
      </c>
      <c r="BB58" s="261" t="s">
        <v>442</v>
      </c>
      <c r="BC58" s="261" t="s">
        <v>586</v>
      </c>
      <c r="BD58" s="261" t="s">
        <v>586</v>
      </c>
      <c r="BE58" s="289">
        <v>15202</v>
      </c>
      <c r="BF58" s="261" t="s">
        <v>442</v>
      </c>
      <c r="BG58" s="261" t="s">
        <v>442</v>
      </c>
      <c r="BH58" s="261" t="s">
        <v>587</v>
      </c>
      <c r="BI58" s="293">
        <v>0.1421</v>
      </c>
      <c r="BJ58" s="261" t="s">
        <v>591</v>
      </c>
      <c r="BK58" s="261" t="s">
        <v>442</v>
      </c>
      <c r="BL58" s="294">
        <f t="shared" si="15"/>
        <v>6.8000000000000005E-2</v>
      </c>
      <c r="BM58" s="261" t="s">
        <v>442</v>
      </c>
      <c r="BN58" s="261" t="s">
        <v>442</v>
      </c>
      <c r="BO58" s="261" t="s">
        <v>442</v>
      </c>
      <c r="BP58" s="261" t="s">
        <v>442</v>
      </c>
      <c r="BQ58" s="261" t="s">
        <v>442</v>
      </c>
      <c r="BR58" s="261" t="s">
        <v>442</v>
      </c>
      <c r="BS58" s="261" t="s">
        <v>442</v>
      </c>
      <c r="BT58" s="261" t="s">
        <v>442</v>
      </c>
      <c r="BU58" s="261" t="s">
        <v>442</v>
      </c>
      <c r="BV58" s="261" t="s">
        <v>442</v>
      </c>
      <c r="BW58" s="261" t="s">
        <v>442</v>
      </c>
      <c r="BX58" s="261" t="s">
        <v>442</v>
      </c>
      <c r="BY58" s="261" t="s">
        <v>442</v>
      </c>
      <c r="BZ58" s="261" t="s">
        <v>442</v>
      </c>
      <c r="CA58" s="261" t="s">
        <v>442</v>
      </c>
      <c r="CB58" s="261" t="s">
        <v>442</v>
      </c>
      <c r="CC58" s="290">
        <v>0</v>
      </c>
      <c r="CD58" s="261" t="s">
        <v>442</v>
      </c>
      <c r="CE58" s="261" t="s">
        <v>442</v>
      </c>
      <c r="CF58" s="261" t="s">
        <v>442</v>
      </c>
      <c r="CG58" s="261" t="s">
        <v>442</v>
      </c>
      <c r="CH58" s="261" t="s">
        <v>442</v>
      </c>
      <c r="CI58" s="261" t="s">
        <v>442</v>
      </c>
      <c r="CJ58" s="261" t="s">
        <v>442</v>
      </c>
      <c r="CK58" s="261" t="s">
        <v>442</v>
      </c>
      <c r="CL58" s="261" t="s">
        <v>442</v>
      </c>
      <c r="CM58" s="261" t="s">
        <v>442</v>
      </c>
      <c r="CN58" s="261" t="s">
        <v>442</v>
      </c>
      <c r="CO58" s="261" t="s">
        <v>442</v>
      </c>
      <c r="CP58" s="261" t="s">
        <v>442</v>
      </c>
      <c r="CQ58" s="261" t="s">
        <v>442</v>
      </c>
      <c r="CR58" s="261" t="s">
        <v>588</v>
      </c>
      <c r="CS58" s="261" t="s">
        <v>433</v>
      </c>
      <c r="CT58" s="261" t="s">
        <v>442</v>
      </c>
      <c r="CU58" s="261" t="s">
        <v>589</v>
      </c>
      <c r="CV58" s="261" t="s">
        <v>442</v>
      </c>
      <c r="CW58" s="261" t="s">
        <v>442</v>
      </c>
      <c r="CX58" s="293">
        <f t="shared" si="16"/>
        <v>0.22082684466997629</v>
      </c>
      <c r="CY58" s="289">
        <v>5071666</v>
      </c>
      <c r="CZ58" s="287">
        <v>44902</v>
      </c>
      <c r="DA58" s="293">
        <v>0.44165368933995258</v>
      </c>
      <c r="DB58" s="261" t="s">
        <v>442</v>
      </c>
      <c r="DC58" s="261" t="s">
        <v>442</v>
      </c>
      <c r="DD58" s="261" t="s">
        <v>577</v>
      </c>
    </row>
    <row r="59" spans="1:108">
      <c r="A59" s="264" t="s">
        <v>380</v>
      </c>
      <c r="B59" s="284">
        <v>2384</v>
      </c>
      <c r="C59" s="284">
        <f t="shared" si="0"/>
        <v>2384</v>
      </c>
      <c r="D59" s="285">
        <v>11136</v>
      </c>
      <c r="E59" s="286">
        <f t="shared" si="1"/>
        <v>11136</v>
      </c>
      <c r="F59" s="287">
        <v>45869</v>
      </c>
      <c r="G59" s="285" t="s">
        <v>159</v>
      </c>
      <c r="H59" s="285" t="s">
        <v>573</v>
      </c>
      <c r="I59" s="261">
        <v>2021</v>
      </c>
      <c r="J59" s="261" t="s">
        <v>574</v>
      </c>
      <c r="K59" s="261" t="s">
        <v>575</v>
      </c>
      <c r="L59" s="288">
        <v>611403</v>
      </c>
      <c r="M59" s="261" t="s">
        <v>576</v>
      </c>
      <c r="N59" s="261" t="s">
        <v>577</v>
      </c>
      <c r="O59" s="261" t="s">
        <v>578</v>
      </c>
      <c r="P59" s="287">
        <v>45114</v>
      </c>
      <c r="Q59" s="287" t="s">
        <v>592</v>
      </c>
      <c r="R59" s="261" t="s">
        <v>577</v>
      </c>
      <c r="S59" s="261" t="s">
        <v>580</v>
      </c>
      <c r="T59" s="261">
        <v>19</v>
      </c>
      <c r="U59" s="288">
        <v>0</v>
      </c>
      <c r="V59" s="289">
        <v>0</v>
      </c>
      <c r="W59" s="261" t="str">
        <f t="shared" si="2"/>
        <v>PERF</v>
      </c>
      <c r="X59" s="261" t="s">
        <v>581</v>
      </c>
      <c r="Y59" s="261" t="s">
        <v>581</v>
      </c>
      <c r="Z59" s="261" t="s">
        <v>573</v>
      </c>
      <c r="AA59" s="264" t="s">
        <v>380</v>
      </c>
      <c r="AB59" s="286">
        <f t="shared" si="3"/>
        <v>2384</v>
      </c>
      <c r="AC59" s="286">
        <v>8392</v>
      </c>
      <c r="AD59" s="286">
        <f t="shared" si="4"/>
        <v>8392</v>
      </c>
      <c r="AE59" s="261" t="s">
        <v>582</v>
      </c>
      <c r="AF59" s="261" t="s">
        <v>583</v>
      </c>
      <c r="AG59" s="290">
        <v>2473245</v>
      </c>
      <c r="AH59" s="261" t="s">
        <v>583</v>
      </c>
      <c r="AI59" s="291">
        <v>44998</v>
      </c>
      <c r="AJ59" s="261" t="s">
        <v>584</v>
      </c>
      <c r="AK59" s="292">
        <v>45548</v>
      </c>
      <c r="AL59" s="292" t="s">
        <v>585</v>
      </c>
      <c r="AM59" s="292" t="s">
        <v>442</v>
      </c>
      <c r="AN59" s="261" t="s">
        <v>442</v>
      </c>
      <c r="AO59" s="261" t="s">
        <v>442</v>
      </c>
      <c r="AP59" s="261" t="s">
        <v>442</v>
      </c>
      <c r="AQ59" s="261" t="s">
        <v>442</v>
      </c>
      <c r="AR59" s="290">
        <v>155</v>
      </c>
      <c r="AS59" s="287">
        <f t="shared" si="14"/>
        <v>50519</v>
      </c>
      <c r="AT59" s="261">
        <v>180</v>
      </c>
      <c r="AU59" s="261" t="s">
        <v>442</v>
      </c>
      <c r="AV59" s="290">
        <v>1412093</v>
      </c>
      <c r="AW59" s="290">
        <v>1367039.34</v>
      </c>
      <c r="AX59" s="261" t="s">
        <v>442</v>
      </c>
      <c r="AY59" s="261" t="s">
        <v>442</v>
      </c>
      <c r="AZ59" s="290">
        <v>1412093</v>
      </c>
      <c r="BA59" s="261">
        <v>100</v>
      </c>
      <c r="BB59" s="261" t="s">
        <v>442</v>
      </c>
      <c r="BC59" s="261" t="s">
        <v>586</v>
      </c>
      <c r="BD59" s="261" t="s">
        <v>586</v>
      </c>
      <c r="BE59" s="289">
        <v>19106</v>
      </c>
      <c r="BF59" s="261" t="s">
        <v>442</v>
      </c>
      <c r="BG59" s="261" t="s">
        <v>442</v>
      </c>
      <c r="BH59" s="261" t="s">
        <v>587</v>
      </c>
      <c r="BI59" s="293">
        <v>0.1421</v>
      </c>
      <c r="BJ59" s="261" t="s">
        <v>591</v>
      </c>
      <c r="BK59" s="261" t="s">
        <v>442</v>
      </c>
      <c r="BL59" s="294">
        <f t="shared" si="15"/>
        <v>6.8000000000000005E-2</v>
      </c>
      <c r="BM59" s="261" t="s">
        <v>442</v>
      </c>
      <c r="BN59" s="261" t="s">
        <v>442</v>
      </c>
      <c r="BO59" s="261" t="s">
        <v>442</v>
      </c>
      <c r="BP59" s="261" t="s">
        <v>442</v>
      </c>
      <c r="BQ59" s="261" t="s">
        <v>442</v>
      </c>
      <c r="BR59" s="261" t="s">
        <v>442</v>
      </c>
      <c r="BS59" s="261" t="s">
        <v>442</v>
      </c>
      <c r="BT59" s="261" t="s">
        <v>442</v>
      </c>
      <c r="BU59" s="261" t="s">
        <v>442</v>
      </c>
      <c r="BV59" s="261" t="s">
        <v>442</v>
      </c>
      <c r="BW59" s="261" t="s">
        <v>442</v>
      </c>
      <c r="BX59" s="261" t="s">
        <v>442</v>
      </c>
      <c r="BY59" s="261" t="s">
        <v>442</v>
      </c>
      <c r="BZ59" s="261" t="s">
        <v>442</v>
      </c>
      <c r="CA59" s="261" t="s">
        <v>442</v>
      </c>
      <c r="CB59" s="261" t="s">
        <v>442</v>
      </c>
      <c r="CC59" s="290">
        <v>0</v>
      </c>
      <c r="CD59" s="261" t="s">
        <v>442</v>
      </c>
      <c r="CE59" s="261" t="s">
        <v>442</v>
      </c>
      <c r="CF59" s="261" t="s">
        <v>442</v>
      </c>
      <c r="CG59" s="261" t="s">
        <v>442</v>
      </c>
      <c r="CH59" s="261" t="s">
        <v>442</v>
      </c>
      <c r="CI59" s="261" t="s">
        <v>442</v>
      </c>
      <c r="CJ59" s="261" t="s">
        <v>442</v>
      </c>
      <c r="CK59" s="261" t="s">
        <v>442</v>
      </c>
      <c r="CL59" s="261" t="s">
        <v>442</v>
      </c>
      <c r="CM59" s="261" t="s">
        <v>442</v>
      </c>
      <c r="CN59" s="261" t="s">
        <v>442</v>
      </c>
      <c r="CO59" s="261" t="s">
        <v>442</v>
      </c>
      <c r="CP59" s="261" t="s">
        <v>442</v>
      </c>
      <c r="CQ59" s="261" t="s">
        <v>442</v>
      </c>
      <c r="CR59" s="261" t="s">
        <v>588</v>
      </c>
      <c r="CS59" s="261" t="s">
        <v>433</v>
      </c>
      <c r="CT59" s="261" t="s">
        <v>442</v>
      </c>
      <c r="CU59" s="261" t="s">
        <v>589</v>
      </c>
      <c r="CV59" s="261" t="s">
        <v>442</v>
      </c>
      <c r="CW59" s="261" t="s">
        <v>442</v>
      </c>
      <c r="CX59" s="293">
        <f t="shared" si="16"/>
        <v>0.57094747993021311</v>
      </c>
      <c r="CY59" s="289">
        <v>2473245</v>
      </c>
      <c r="CZ59" s="287">
        <v>44998</v>
      </c>
      <c r="DA59" s="293">
        <v>0.57094747993021311</v>
      </c>
      <c r="DB59" s="261" t="s">
        <v>442</v>
      </c>
      <c r="DC59" s="261" t="s">
        <v>442</v>
      </c>
      <c r="DD59" s="261" t="s">
        <v>577</v>
      </c>
    </row>
    <row r="60" spans="1:108">
      <c r="A60" s="264" t="s">
        <v>380</v>
      </c>
      <c r="B60" s="284">
        <v>2324</v>
      </c>
      <c r="C60" s="284">
        <f t="shared" si="0"/>
        <v>2324</v>
      </c>
      <c r="D60" s="285">
        <v>11007</v>
      </c>
      <c r="E60" s="286">
        <f t="shared" si="1"/>
        <v>11007</v>
      </c>
      <c r="F60" s="287">
        <v>45869</v>
      </c>
      <c r="G60" s="285" t="s">
        <v>159</v>
      </c>
      <c r="H60" s="285" t="s">
        <v>573</v>
      </c>
      <c r="I60" s="261">
        <v>2021</v>
      </c>
      <c r="J60" s="261" t="s">
        <v>574</v>
      </c>
      <c r="K60" s="261" t="s">
        <v>575</v>
      </c>
      <c r="L60" s="288">
        <v>260378</v>
      </c>
      <c r="M60" s="261" t="s">
        <v>576</v>
      </c>
      <c r="N60" s="261" t="s">
        <v>577</v>
      </c>
      <c r="O60" s="261" t="s">
        <v>578</v>
      </c>
      <c r="P60" s="287">
        <v>44952</v>
      </c>
      <c r="Q60" s="287" t="s">
        <v>590</v>
      </c>
      <c r="R60" s="261" t="s">
        <v>577</v>
      </c>
      <c r="S60" s="261" t="s">
        <v>580</v>
      </c>
      <c r="T60" s="261">
        <v>23</v>
      </c>
      <c r="U60" s="288">
        <v>0</v>
      </c>
      <c r="V60" s="289">
        <v>0</v>
      </c>
      <c r="W60" s="261" t="str">
        <f t="shared" si="2"/>
        <v>PERF</v>
      </c>
      <c r="X60" s="261" t="s">
        <v>581</v>
      </c>
      <c r="Y60" s="261" t="s">
        <v>581</v>
      </c>
      <c r="Z60" s="261" t="s">
        <v>573</v>
      </c>
      <c r="AA60" s="264" t="s">
        <v>380</v>
      </c>
      <c r="AB60" s="286">
        <f t="shared" si="3"/>
        <v>2324</v>
      </c>
      <c r="AC60" s="286">
        <v>8338</v>
      </c>
      <c r="AD60" s="286">
        <f t="shared" si="4"/>
        <v>8338</v>
      </c>
      <c r="AE60" s="261" t="s">
        <v>582</v>
      </c>
      <c r="AF60" s="261" t="s">
        <v>583</v>
      </c>
      <c r="AG60" s="290">
        <v>1376142</v>
      </c>
      <c r="AH60" s="261" t="s">
        <v>583</v>
      </c>
      <c r="AI60" s="291">
        <v>44797</v>
      </c>
      <c r="AJ60" s="261" t="s">
        <v>584</v>
      </c>
      <c r="AK60" s="292">
        <v>45548</v>
      </c>
      <c r="AL60" s="292" t="s">
        <v>585</v>
      </c>
      <c r="AM60" s="292" t="s">
        <v>442</v>
      </c>
      <c r="AN60" s="261" t="s">
        <v>442</v>
      </c>
      <c r="AO60" s="261" t="s">
        <v>442</v>
      </c>
      <c r="AP60" s="261" t="s">
        <v>442</v>
      </c>
      <c r="AQ60" s="261" t="s">
        <v>442</v>
      </c>
      <c r="AR60" s="290">
        <v>149</v>
      </c>
      <c r="AS60" s="287">
        <f t="shared" si="14"/>
        <v>50339</v>
      </c>
      <c r="AT60" s="261">
        <v>180</v>
      </c>
      <c r="AU60" s="261" t="s">
        <v>442</v>
      </c>
      <c r="AV60" s="290">
        <v>929067</v>
      </c>
      <c r="AW60" s="290">
        <v>891778.11</v>
      </c>
      <c r="AX60" s="261" t="s">
        <v>442</v>
      </c>
      <c r="AY60" s="261" t="s">
        <v>442</v>
      </c>
      <c r="AZ60" s="290">
        <v>929067</v>
      </c>
      <c r="BA60" s="261">
        <v>100</v>
      </c>
      <c r="BB60" s="261" t="s">
        <v>442</v>
      </c>
      <c r="BC60" s="261" t="s">
        <v>586</v>
      </c>
      <c r="BD60" s="261" t="s">
        <v>586</v>
      </c>
      <c r="BE60" s="289">
        <v>12609</v>
      </c>
      <c r="BF60" s="261" t="s">
        <v>442</v>
      </c>
      <c r="BG60" s="261" t="s">
        <v>442</v>
      </c>
      <c r="BH60" s="261" t="s">
        <v>587</v>
      </c>
      <c r="BI60" s="293">
        <v>0.1421</v>
      </c>
      <c r="BJ60" s="261" t="s">
        <v>591</v>
      </c>
      <c r="BK60" s="261" t="s">
        <v>442</v>
      </c>
      <c r="BL60" s="294">
        <f t="shared" si="15"/>
        <v>6.8000000000000005E-2</v>
      </c>
      <c r="BM60" s="261" t="s">
        <v>442</v>
      </c>
      <c r="BN60" s="261" t="s">
        <v>442</v>
      </c>
      <c r="BO60" s="261" t="s">
        <v>442</v>
      </c>
      <c r="BP60" s="261" t="s">
        <v>442</v>
      </c>
      <c r="BQ60" s="261" t="s">
        <v>442</v>
      </c>
      <c r="BR60" s="261" t="s">
        <v>442</v>
      </c>
      <c r="BS60" s="261" t="s">
        <v>442</v>
      </c>
      <c r="BT60" s="261" t="s">
        <v>442</v>
      </c>
      <c r="BU60" s="261" t="s">
        <v>442</v>
      </c>
      <c r="BV60" s="261" t="s">
        <v>442</v>
      </c>
      <c r="BW60" s="261" t="s">
        <v>442</v>
      </c>
      <c r="BX60" s="261" t="s">
        <v>442</v>
      </c>
      <c r="BY60" s="261" t="s">
        <v>442</v>
      </c>
      <c r="BZ60" s="261" t="s">
        <v>442</v>
      </c>
      <c r="CA60" s="261" t="s">
        <v>442</v>
      </c>
      <c r="CB60" s="261" t="s">
        <v>442</v>
      </c>
      <c r="CC60" s="290">
        <v>0</v>
      </c>
      <c r="CD60" s="261" t="s">
        <v>442</v>
      </c>
      <c r="CE60" s="261" t="s">
        <v>442</v>
      </c>
      <c r="CF60" s="261" t="s">
        <v>442</v>
      </c>
      <c r="CG60" s="261" t="s">
        <v>442</v>
      </c>
      <c r="CH60" s="261" t="s">
        <v>442</v>
      </c>
      <c r="CI60" s="261" t="s">
        <v>442</v>
      </c>
      <c r="CJ60" s="261" t="s">
        <v>442</v>
      </c>
      <c r="CK60" s="261" t="s">
        <v>442</v>
      </c>
      <c r="CL60" s="261" t="s">
        <v>442</v>
      </c>
      <c r="CM60" s="261" t="s">
        <v>442</v>
      </c>
      <c r="CN60" s="261" t="s">
        <v>442</v>
      </c>
      <c r="CO60" s="261" t="s">
        <v>442</v>
      </c>
      <c r="CP60" s="261" t="s">
        <v>442</v>
      </c>
      <c r="CQ60" s="261" t="s">
        <v>442</v>
      </c>
      <c r="CR60" s="261" t="s">
        <v>588</v>
      </c>
      <c r="CS60" s="261" t="s">
        <v>433</v>
      </c>
      <c r="CT60" s="261" t="s">
        <v>442</v>
      </c>
      <c r="CU60" s="261" t="s">
        <v>589</v>
      </c>
      <c r="CV60" s="261" t="s">
        <v>442</v>
      </c>
      <c r="CW60" s="261" t="s">
        <v>442</v>
      </c>
      <c r="CX60" s="293">
        <f t="shared" si="16"/>
        <v>0.67512436943280563</v>
      </c>
      <c r="CY60" s="289">
        <v>1376142</v>
      </c>
      <c r="CZ60" s="287">
        <v>44797</v>
      </c>
      <c r="DA60" s="293">
        <v>0.67512436943280563</v>
      </c>
      <c r="DB60" s="261" t="s">
        <v>442</v>
      </c>
      <c r="DC60" s="261" t="s">
        <v>442</v>
      </c>
      <c r="DD60" s="261" t="s">
        <v>577</v>
      </c>
    </row>
    <row r="61" spans="1:108">
      <c r="A61" s="264" t="s">
        <v>380</v>
      </c>
      <c r="B61" s="284">
        <v>1798</v>
      </c>
      <c r="C61" s="284">
        <f t="shared" si="0"/>
        <v>1798</v>
      </c>
      <c r="D61" s="285">
        <v>9755</v>
      </c>
      <c r="E61" s="286">
        <f t="shared" si="1"/>
        <v>9755</v>
      </c>
      <c r="F61" s="287">
        <v>45869</v>
      </c>
      <c r="G61" s="285" t="s">
        <v>159</v>
      </c>
      <c r="H61" s="285" t="s">
        <v>573</v>
      </c>
      <c r="I61" s="261">
        <v>2021</v>
      </c>
      <c r="J61" s="261" t="s">
        <v>574</v>
      </c>
      <c r="K61" s="261" t="s">
        <v>575</v>
      </c>
      <c r="L61" s="288">
        <v>3852364</v>
      </c>
      <c r="M61" s="261" t="s">
        <v>576</v>
      </c>
      <c r="N61" s="261" t="s">
        <v>577</v>
      </c>
      <c r="O61" s="261" t="s">
        <v>578</v>
      </c>
      <c r="P61" s="287">
        <v>43199</v>
      </c>
      <c r="Q61" s="287" t="s">
        <v>592</v>
      </c>
      <c r="R61" s="261" t="s">
        <v>577</v>
      </c>
      <c r="S61" s="261" t="s">
        <v>580</v>
      </c>
      <c r="T61" s="261">
        <v>17</v>
      </c>
      <c r="U61" s="288">
        <v>0</v>
      </c>
      <c r="V61" s="289">
        <v>0</v>
      </c>
      <c r="W61" s="261" t="str">
        <f t="shared" si="2"/>
        <v>PERF</v>
      </c>
      <c r="X61" s="261" t="s">
        <v>581</v>
      </c>
      <c r="Y61" s="261" t="s">
        <v>581</v>
      </c>
      <c r="Z61" s="261" t="s">
        <v>573</v>
      </c>
      <c r="AA61" s="264" t="s">
        <v>380</v>
      </c>
      <c r="AB61" s="286">
        <f t="shared" si="3"/>
        <v>1798</v>
      </c>
      <c r="AC61" s="286">
        <v>7766</v>
      </c>
      <c r="AD61" s="286">
        <f t="shared" si="4"/>
        <v>7766</v>
      </c>
      <c r="AE61" s="261" t="s">
        <v>582</v>
      </c>
      <c r="AF61" s="261" t="s">
        <v>583</v>
      </c>
      <c r="AG61" s="290">
        <v>8749108</v>
      </c>
      <c r="AH61" s="261" t="s">
        <v>583</v>
      </c>
      <c r="AI61" s="291">
        <v>43041</v>
      </c>
      <c r="AJ61" s="261" t="s">
        <v>584</v>
      </c>
      <c r="AK61" s="292">
        <v>45548</v>
      </c>
      <c r="AL61" s="292" t="s">
        <v>585</v>
      </c>
      <c r="AM61" s="292" t="s">
        <v>442</v>
      </c>
      <c r="AN61" s="261" t="s">
        <v>442</v>
      </c>
      <c r="AO61" s="261" t="s">
        <v>442</v>
      </c>
      <c r="AP61" s="261" t="s">
        <v>442</v>
      </c>
      <c r="AQ61" s="261" t="s">
        <v>442</v>
      </c>
      <c r="AR61" s="290">
        <v>92</v>
      </c>
      <c r="AS61" s="287">
        <f t="shared" si="14"/>
        <v>48629</v>
      </c>
      <c r="AT61" s="261">
        <v>180</v>
      </c>
      <c r="AU61" s="261" t="s">
        <v>442</v>
      </c>
      <c r="AV61" s="290">
        <v>5714450</v>
      </c>
      <c r="AW61" s="290">
        <v>4117304.78</v>
      </c>
      <c r="AX61" s="261" t="s">
        <v>442</v>
      </c>
      <c r="AY61" s="261" t="s">
        <v>442</v>
      </c>
      <c r="AZ61" s="290">
        <v>5714450</v>
      </c>
      <c r="BA61" s="261">
        <v>100</v>
      </c>
      <c r="BB61" s="261" t="s">
        <v>442</v>
      </c>
      <c r="BC61" s="261" t="s">
        <v>586</v>
      </c>
      <c r="BD61" s="261" t="s">
        <v>586</v>
      </c>
      <c r="BE61" s="289">
        <v>69676</v>
      </c>
      <c r="BF61" s="261" t="s">
        <v>442</v>
      </c>
      <c r="BG61" s="261" t="s">
        <v>442</v>
      </c>
      <c r="BH61" s="261" t="s">
        <v>587</v>
      </c>
      <c r="BI61" s="293">
        <v>0.12670000000000001</v>
      </c>
      <c r="BJ61" s="261" t="s">
        <v>596</v>
      </c>
      <c r="BK61" s="261" t="s">
        <v>442</v>
      </c>
      <c r="BL61" s="294">
        <f t="shared" si="15"/>
        <v>5.2600000000000008E-2</v>
      </c>
      <c r="BM61" s="261" t="s">
        <v>442</v>
      </c>
      <c r="BN61" s="261" t="s">
        <v>442</v>
      </c>
      <c r="BO61" s="261" t="s">
        <v>442</v>
      </c>
      <c r="BP61" s="261" t="s">
        <v>442</v>
      </c>
      <c r="BQ61" s="261" t="s">
        <v>442</v>
      </c>
      <c r="BR61" s="261" t="s">
        <v>442</v>
      </c>
      <c r="BS61" s="261" t="s">
        <v>442</v>
      </c>
      <c r="BT61" s="261" t="s">
        <v>442</v>
      </c>
      <c r="BU61" s="261" t="s">
        <v>442</v>
      </c>
      <c r="BV61" s="261" t="s">
        <v>442</v>
      </c>
      <c r="BW61" s="261" t="s">
        <v>442</v>
      </c>
      <c r="BX61" s="261" t="s">
        <v>442</v>
      </c>
      <c r="BY61" s="261" t="s">
        <v>442</v>
      </c>
      <c r="BZ61" s="261" t="s">
        <v>442</v>
      </c>
      <c r="CA61" s="261" t="s">
        <v>442</v>
      </c>
      <c r="CB61" s="261" t="s">
        <v>442</v>
      </c>
      <c r="CC61" s="290">
        <v>0</v>
      </c>
      <c r="CD61" s="261" t="s">
        <v>442</v>
      </c>
      <c r="CE61" s="261" t="s">
        <v>442</v>
      </c>
      <c r="CF61" s="261" t="s">
        <v>442</v>
      </c>
      <c r="CG61" s="261" t="s">
        <v>442</v>
      </c>
      <c r="CH61" s="261" t="s">
        <v>442</v>
      </c>
      <c r="CI61" s="261" t="s">
        <v>442</v>
      </c>
      <c r="CJ61" s="261" t="s">
        <v>442</v>
      </c>
      <c r="CK61" s="261" t="s">
        <v>442</v>
      </c>
      <c r="CL61" s="261" t="s">
        <v>442</v>
      </c>
      <c r="CM61" s="261" t="s">
        <v>442</v>
      </c>
      <c r="CN61" s="261" t="s">
        <v>442</v>
      </c>
      <c r="CO61" s="261" t="s">
        <v>442</v>
      </c>
      <c r="CP61" s="261" t="s">
        <v>442</v>
      </c>
      <c r="CQ61" s="261" t="s">
        <v>442</v>
      </c>
      <c r="CR61" s="261" t="s">
        <v>588</v>
      </c>
      <c r="CS61" s="261" t="s">
        <v>433</v>
      </c>
      <c r="CT61" s="261" t="s">
        <v>442</v>
      </c>
      <c r="CU61" s="261" t="s">
        <v>589</v>
      </c>
      <c r="CV61" s="261" t="s">
        <v>442</v>
      </c>
      <c r="CW61" s="261" t="s">
        <v>442</v>
      </c>
      <c r="CX61" s="293">
        <f t="shared" si="16"/>
        <v>0.29800939766477907</v>
      </c>
      <c r="CY61" s="289">
        <v>19175402</v>
      </c>
      <c r="CZ61" s="287">
        <v>45684</v>
      </c>
      <c r="DA61" s="293">
        <v>0.6619607903101391</v>
      </c>
      <c r="DB61" s="261" t="s">
        <v>442</v>
      </c>
      <c r="DC61" s="261" t="s">
        <v>442</v>
      </c>
      <c r="DD61" s="261" t="s">
        <v>577</v>
      </c>
    </row>
    <row r="62" spans="1:108">
      <c r="A62" s="264" t="s">
        <v>380</v>
      </c>
      <c r="B62" s="284">
        <v>2395</v>
      </c>
      <c r="C62" s="284">
        <f t="shared" si="0"/>
        <v>2395</v>
      </c>
      <c r="D62" s="285">
        <v>8209</v>
      </c>
      <c r="E62" s="286">
        <f t="shared" si="1"/>
        <v>8209</v>
      </c>
      <c r="F62" s="287">
        <v>45869</v>
      </c>
      <c r="G62" s="285" t="s">
        <v>159</v>
      </c>
      <c r="H62" s="285" t="s">
        <v>573</v>
      </c>
      <c r="I62" s="261">
        <v>2021</v>
      </c>
      <c r="J62" s="261" t="s">
        <v>574</v>
      </c>
      <c r="K62" s="261" t="s">
        <v>575</v>
      </c>
      <c r="L62" s="288">
        <v>3241160</v>
      </c>
      <c r="M62" s="261" t="s">
        <v>576</v>
      </c>
      <c r="N62" s="261" t="s">
        <v>577</v>
      </c>
      <c r="O62" s="261" t="s">
        <v>578</v>
      </c>
      <c r="P62" s="287">
        <v>45163</v>
      </c>
      <c r="Q62" s="287" t="s">
        <v>592</v>
      </c>
      <c r="R62" s="261" t="s">
        <v>577</v>
      </c>
      <c r="S62" s="261" t="s">
        <v>580</v>
      </c>
      <c r="T62" s="261">
        <v>16</v>
      </c>
      <c r="U62" s="288">
        <v>0</v>
      </c>
      <c r="V62" s="289">
        <v>0</v>
      </c>
      <c r="W62" s="261" t="str">
        <f t="shared" si="2"/>
        <v>PERF</v>
      </c>
      <c r="X62" s="261" t="s">
        <v>581</v>
      </c>
      <c r="Y62" s="261" t="s">
        <v>581</v>
      </c>
      <c r="Z62" s="261" t="s">
        <v>573</v>
      </c>
      <c r="AA62" s="264" t="s">
        <v>380</v>
      </c>
      <c r="AB62" s="286">
        <f t="shared" si="3"/>
        <v>2395</v>
      </c>
      <c r="AC62" s="286">
        <v>7086</v>
      </c>
      <c r="AD62" s="286">
        <f t="shared" si="4"/>
        <v>7086</v>
      </c>
      <c r="AE62" s="261" t="s">
        <v>593</v>
      </c>
      <c r="AF62" s="261" t="s">
        <v>583</v>
      </c>
      <c r="AG62" s="290">
        <v>9887779</v>
      </c>
      <c r="AH62" s="261" t="s">
        <v>583</v>
      </c>
      <c r="AI62" s="291">
        <v>41022</v>
      </c>
      <c r="AJ62" s="261" t="s">
        <v>584</v>
      </c>
      <c r="AK62" s="292">
        <v>45548</v>
      </c>
      <c r="AL62" s="292" t="s">
        <v>585</v>
      </c>
      <c r="AM62" s="292" t="s">
        <v>442</v>
      </c>
      <c r="AN62" s="261" t="s">
        <v>442</v>
      </c>
      <c r="AO62" s="261" t="s">
        <v>442</v>
      </c>
      <c r="AP62" s="261" t="s">
        <v>442</v>
      </c>
      <c r="AQ62" s="261" t="s">
        <v>442</v>
      </c>
      <c r="AR62" s="290">
        <v>156</v>
      </c>
      <c r="AS62" s="287">
        <f t="shared" si="14"/>
        <v>50549</v>
      </c>
      <c r="AT62" s="261">
        <v>180</v>
      </c>
      <c r="AU62" s="261" t="s">
        <v>442</v>
      </c>
      <c r="AV62" s="290">
        <v>9515366</v>
      </c>
      <c r="AW62" s="290">
        <v>8990641.9100000001</v>
      </c>
      <c r="AX62" s="261" t="s">
        <v>442</v>
      </c>
      <c r="AY62" s="261" t="s">
        <v>442</v>
      </c>
      <c r="AZ62" s="290">
        <v>9515366</v>
      </c>
      <c r="BA62" s="261">
        <v>100</v>
      </c>
      <c r="BB62" s="261" t="s">
        <v>442</v>
      </c>
      <c r="BC62" s="261" t="s">
        <v>586</v>
      </c>
      <c r="BD62" s="261" t="s">
        <v>586</v>
      </c>
      <c r="BE62" s="289">
        <v>125379</v>
      </c>
      <c r="BF62" s="261" t="s">
        <v>442</v>
      </c>
      <c r="BG62" s="261" t="s">
        <v>442</v>
      </c>
      <c r="BH62" s="261" t="s">
        <v>587</v>
      </c>
      <c r="BI62" s="293">
        <v>0.1421</v>
      </c>
      <c r="BJ62" s="261" t="s">
        <v>591</v>
      </c>
      <c r="BK62" s="261" t="s">
        <v>442</v>
      </c>
      <c r="BL62" s="294">
        <f t="shared" si="15"/>
        <v>6.8000000000000005E-2</v>
      </c>
      <c r="BM62" s="261" t="s">
        <v>442</v>
      </c>
      <c r="BN62" s="261" t="s">
        <v>442</v>
      </c>
      <c r="BO62" s="261" t="s">
        <v>442</v>
      </c>
      <c r="BP62" s="261" t="s">
        <v>442</v>
      </c>
      <c r="BQ62" s="261" t="s">
        <v>442</v>
      </c>
      <c r="BR62" s="261" t="s">
        <v>442</v>
      </c>
      <c r="BS62" s="261" t="s">
        <v>442</v>
      </c>
      <c r="BT62" s="261" t="s">
        <v>442</v>
      </c>
      <c r="BU62" s="261" t="s">
        <v>442</v>
      </c>
      <c r="BV62" s="261" t="s">
        <v>442</v>
      </c>
      <c r="BW62" s="261" t="s">
        <v>442</v>
      </c>
      <c r="BX62" s="261" t="s">
        <v>442</v>
      </c>
      <c r="BY62" s="261" t="s">
        <v>442</v>
      </c>
      <c r="BZ62" s="261" t="s">
        <v>442</v>
      </c>
      <c r="CA62" s="261" t="s">
        <v>442</v>
      </c>
      <c r="CB62" s="261" t="s">
        <v>442</v>
      </c>
      <c r="CC62" s="290">
        <v>0</v>
      </c>
      <c r="CD62" s="261" t="s">
        <v>442</v>
      </c>
      <c r="CE62" s="261" t="s">
        <v>442</v>
      </c>
      <c r="CF62" s="261" t="s">
        <v>442</v>
      </c>
      <c r="CG62" s="261" t="s">
        <v>442</v>
      </c>
      <c r="CH62" s="261" t="s">
        <v>442</v>
      </c>
      <c r="CI62" s="261" t="s">
        <v>442</v>
      </c>
      <c r="CJ62" s="261" t="s">
        <v>442</v>
      </c>
      <c r="CK62" s="261" t="s">
        <v>442</v>
      </c>
      <c r="CL62" s="261" t="s">
        <v>442</v>
      </c>
      <c r="CM62" s="261" t="s">
        <v>442</v>
      </c>
      <c r="CN62" s="261" t="s">
        <v>442</v>
      </c>
      <c r="CO62" s="261" t="s">
        <v>442</v>
      </c>
      <c r="CP62" s="261" t="s">
        <v>442</v>
      </c>
      <c r="CQ62" s="261" t="s">
        <v>442</v>
      </c>
      <c r="CR62" s="261" t="s">
        <v>588</v>
      </c>
      <c r="CS62" s="261" t="s">
        <v>433</v>
      </c>
      <c r="CT62" s="261" t="s">
        <v>442</v>
      </c>
      <c r="CU62" s="261" t="s">
        <v>589</v>
      </c>
      <c r="CV62" s="261" t="s">
        <v>442</v>
      </c>
      <c r="CW62" s="261" t="s">
        <v>442</v>
      </c>
      <c r="CX62" s="293">
        <f t="shared" si="16"/>
        <v>0.61788255410290382</v>
      </c>
      <c r="CY62" s="289">
        <v>15399959</v>
      </c>
      <c r="CZ62" s="287">
        <v>45127</v>
      </c>
      <c r="DA62" s="293">
        <v>0.61788255410290382</v>
      </c>
      <c r="DB62" s="261" t="s">
        <v>442</v>
      </c>
      <c r="DC62" s="261" t="s">
        <v>442</v>
      </c>
      <c r="DD62" s="261" t="s">
        <v>577</v>
      </c>
    </row>
    <row r="63" spans="1:108">
      <c r="A63" s="264" t="s">
        <v>380</v>
      </c>
      <c r="B63" s="284">
        <v>908</v>
      </c>
      <c r="C63" s="284">
        <f t="shared" si="0"/>
        <v>908</v>
      </c>
      <c r="D63" s="285">
        <v>8231</v>
      </c>
      <c r="E63" s="286">
        <f t="shared" si="1"/>
        <v>8231</v>
      </c>
      <c r="F63" s="287">
        <v>45869</v>
      </c>
      <c r="G63" s="285" t="s">
        <v>159</v>
      </c>
      <c r="H63" s="285" t="s">
        <v>573</v>
      </c>
      <c r="I63" s="261">
        <v>2021</v>
      </c>
      <c r="J63" s="261" t="s">
        <v>574</v>
      </c>
      <c r="K63" s="261" t="s">
        <v>575</v>
      </c>
      <c r="L63" s="288">
        <v>17134524</v>
      </c>
      <c r="M63" s="261" t="s">
        <v>576</v>
      </c>
      <c r="N63" s="261" t="s">
        <v>577</v>
      </c>
      <c r="O63" s="261" t="s">
        <v>578</v>
      </c>
      <c r="P63" s="287">
        <v>40205</v>
      </c>
      <c r="Q63" s="287" t="s">
        <v>592</v>
      </c>
      <c r="R63" s="261" t="s">
        <v>577</v>
      </c>
      <c r="S63" s="261" t="s">
        <v>580</v>
      </c>
      <c r="T63" s="261">
        <v>142</v>
      </c>
      <c r="U63" s="288">
        <v>0</v>
      </c>
      <c r="V63" s="289">
        <v>0</v>
      </c>
      <c r="W63" s="261" t="str">
        <f t="shared" si="2"/>
        <v>PERF</v>
      </c>
      <c r="X63" s="261" t="s">
        <v>581</v>
      </c>
      <c r="Y63" s="261" t="s">
        <v>581</v>
      </c>
      <c r="Z63" s="261" t="s">
        <v>573</v>
      </c>
      <c r="AA63" s="264" t="s">
        <v>380</v>
      </c>
      <c r="AB63" s="286">
        <f t="shared" si="3"/>
        <v>908</v>
      </c>
      <c r="AC63" s="286">
        <v>6812</v>
      </c>
      <c r="AD63" s="286">
        <f t="shared" si="4"/>
        <v>6812</v>
      </c>
      <c r="AE63" s="261" t="s">
        <v>582</v>
      </c>
      <c r="AF63" s="261" t="s">
        <v>583</v>
      </c>
      <c r="AG63" s="290">
        <v>72992332</v>
      </c>
      <c r="AH63" s="261" t="s">
        <v>583</v>
      </c>
      <c r="AI63" s="291">
        <v>40205</v>
      </c>
      <c r="AJ63" s="261" t="s">
        <v>584</v>
      </c>
      <c r="AK63" s="292">
        <v>45548</v>
      </c>
      <c r="AL63" s="292" t="s">
        <v>585</v>
      </c>
      <c r="AM63" s="292" t="s">
        <v>442</v>
      </c>
      <c r="AN63" s="261" t="s">
        <v>442</v>
      </c>
      <c r="AO63" s="261" t="s">
        <v>442</v>
      </c>
      <c r="AP63" s="261" t="s">
        <v>442</v>
      </c>
      <c r="AQ63" s="261" t="s">
        <v>442</v>
      </c>
      <c r="AR63" s="290" t="s">
        <v>442</v>
      </c>
      <c r="AS63" s="287" t="s">
        <v>442</v>
      </c>
      <c r="AT63" s="261">
        <v>180</v>
      </c>
      <c r="AU63" s="261" t="s">
        <v>442</v>
      </c>
      <c r="AV63" s="290" t="s">
        <v>442</v>
      </c>
      <c r="AW63" s="290" t="s">
        <v>442</v>
      </c>
      <c r="AX63" s="261" t="s">
        <v>442</v>
      </c>
      <c r="AY63" s="261" t="s">
        <v>442</v>
      </c>
      <c r="AZ63" s="290" t="s">
        <v>442</v>
      </c>
      <c r="BA63" s="261">
        <v>100</v>
      </c>
      <c r="BB63" s="261" t="s">
        <v>442</v>
      </c>
      <c r="BC63" s="261" t="s">
        <v>586</v>
      </c>
      <c r="BD63" s="261" t="s">
        <v>586</v>
      </c>
      <c r="BE63" s="289" t="s">
        <v>442</v>
      </c>
      <c r="BF63" s="261" t="s">
        <v>442</v>
      </c>
      <c r="BG63" s="261" t="s">
        <v>442</v>
      </c>
      <c r="BH63" s="261" t="s">
        <v>587</v>
      </c>
      <c r="BI63" s="293" t="s">
        <v>442</v>
      </c>
      <c r="BJ63" s="261" t="s">
        <v>442</v>
      </c>
      <c r="BK63" s="261" t="s">
        <v>442</v>
      </c>
      <c r="BL63" s="294" t="s">
        <v>442</v>
      </c>
      <c r="BM63" s="261" t="s">
        <v>442</v>
      </c>
      <c r="BN63" s="261" t="s">
        <v>442</v>
      </c>
      <c r="BO63" s="261" t="s">
        <v>442</v>
      </c>
      <c r="BP63" s="261" t="s">
        <v>442</v>
      </c>
      <c r="BQ63" s="261" t="s">
        <v>442</v>
      </c>
      <c r="BR63" s="261" t="s">
        <v>442</v>
      </c>
      <c r="BS63" s="261" t="s">
        <v>442</v>
      </c>
      <c r="BT63" s="261" t="s">
        <v>442</v>
      </c>
      <c r="BU63" s="261" t="s">
        <v>442</v>
      </c>
      <c r="BV63" s="261" t="s">
        <v>442</v>
      </c>
      <c r="BW63" s="261" t="s">
        <v>442</v>
      </c>
      <c r="BX63" s="261" t="s">
        <v>442</v>
      </c>
      <c r="BY63" s="261" t="s">
        <v>442</v>
      </c>
      <c r="BZ63" s="261" t="s">
        <v>442</v>
      </c>
      <c r="CA63" s="261" t="s">
        <v>442</v>
      </c>
      <c r="CB63" s="261">
        <v>45689</v>
      </c>
      <c r="CC63" s="290" t="s">
        <v>442</v>
      </c>
      <c r="CD63" s="261" t="s">
        <v>442</v>
      </c>
      <c r="CE63" s="261" t="s">
        <v>442</v>
      </c>
      <c r="CF63" s="261" t="s">
        <v>442</v>
      </c>
      <c r="CG63" s="261" t="s">
        <v>442</v>
      </c>
      <c r="CH63" s="261" t="s">
        <v>442</v>
      </c>
      <c r="CI63" s="261" t="s">
        <v>442</v>
      </c>
      <c r="CJ63" s="261" t="s">
        <v>442</v>
      </c>
      <c r="CK63" s="261" t="s">
        <v>442</v>
      </c>
      <c r="CL63" s="261" t="s">
        <v>442</v>
      </c>
      <c r="CM63" s="261" t="s">
        <v>442</v>
      </c>
      <c r="CN63" s="261" t="s">
        <v>442</v>
      </c>
      <c r="CO63" s="261" t="s">
        <v>442</v>
      </c>
      <c r="CP63" s="261" t="s">
        <v>442</v>
      </c>
      <c r="CQ63" s="261" t="s">
        <v>442</v>
      </c>
      <c r="CR63" s="261" t="s">
        <v>588</v>
      </c>
      <c r="CS63" s="261" t="s">
        <v>433</v>
      </c>
      <c r="CT63" s="261" t="s">
        <v>442</v>
      </c>
      <c r="CU63" s="261" t="s">
        <v>589</v>
      </c>
      <c r="CV63" s="261" t="s">
        <v>442</v>
      </c>
      <c r="CW63" s="261" t="s">
        <v>442</v>
      </c>
      <c r="CX63" s="293" t="s">
        <v>442</v>
      </c>
      <c r="CY63" s="289" t="s">
        <v>442</v>
      </c>
      <c r="CZ63" s="287" t="s">
        <v>442</v>
      </c>
      <c r="DA63" s="293" t="s">
        <v>442</v>
      </c>
      <c r="DB63" s="261" t="s">
        <v>442</v>
      </c>
      <c r="DC63" s="261" t="s">
        <v>442</v>
      </c>
      <c r="DD63" s="261" t="s">
        <v>577</v>
      </c>
    </row>
    <row r="64" spans="1:108">
      <c r="A64" s="264" t="s">
        <v>380</v>
      </c>
      <c r="B64" s="284">
        <v>2411</v>
      </c>
      <c r="C64" s="284">
        <f t="shared" si="0"/>
        <v>2411</v>
      </c>
      <c r="D64" s="285">
        <v>11230</v>
      </c>
      <c r="E64" s="286">
        <f t="shared" si="1"/>
        <v>11230</v>
      </c>
      <c r="F64" s="287">
        <v>45869</v>
      </c>
      <c r="G64" s="285" t="s">
        <v>159</v>
      </c>
      <c r="H64" s="285" t="s">
        <v>573</v>
      </c>
      <c r="I64" s="261">
        <v>2021</v>
      </c>
      <c r="J64" s="261" t="s">
        <v>574</v>
      </c>
      <c r="K64" s="261" t="s">
        <v>575</v>
      </c>
      <c r="L64" s="288">
        <v>6838411</v>
      </c>
      <c r="M64" s="261" t="s">
        <v>576</v>
      </c>
      <c r="N64" s="261" t="s">
        <v>577</v>
      </c>
      <c r="O64" s="261" t="s">
        <v>578</v>
      </c>
      <c r="P64" s="287">
        <v>45210</v>
      </c>
      <c r="Q64" s="287" t="s">
        <v>579</v>
      </c>
      <c r="R64" s="261" t="s">
        <v>577</v>
      </c>
      <c r="S64" s="261" t="s">
        <v>580</v>
      </c>
      <c r="T64" s="261">
        <v>16</v>
      </c>
      <c r="U64" s="288">
        <v>312511.02</v>
      </c>
      <c r="V64" s="289">
        <v>30</v>
      </c>
      <c r="W64" s="261" t="str">
        <f t="shared" si="2"/>
        <v>ARRE</v>
      </c>
      <c r="X64" s="261" t="s">
        <v>581</v>
      </c>
      <c r="Y64" s="261" t="s">
        <v>581</v>
      </c>
      <c r="Z64" s="261" t="s">
        <v>573</v>
      </c>
      <c r="AA64" s="264" t="s">
        <v>380</v>
      </c>
      <c r="AB64" s="286">
        <f t="shared" si="3"/>
        <v>2411</v>
      </c>
      <c r="AC64" s="286">
        <v>7425</v>
      </c>
      <c r="AD64" s="286">
        <f t="shared" si="4"/>
        <v>7425</v>
      </c>
      <c r="AE64" s="261" t="s">
        <v>593</v>
      </c>
      <c r="AF64" s="261" t="s">
        <v>583</v>
      </c>
      <c r="AG64" s="290">
        <v>18244800</v>
      </c>
      <c r="AH64" s="261" t="s">
        <v>583</v>
      </c>
      <c r="AI64" s="291">
        <v>42164</v>
      </c>
      <c r="AJ64" s="261" t="s">
        <v>584</v>
      </c>
      <c r="AK64" s="292">
        <v>45548</v>
      </c>
      <c r="AL64" s="292" t="s">
        <v>585</v>
      </c>
      <c r="AM64" s="292" t="s">
        <v>442</v>
      </c>
      <c r="AN64" s="261" t="s">
        <v>442</v>
      </c>
      <c r="AO64" s="261" t="s">
        <v>442</v>
      </c>
      <c r="AP64" s="261" t="s">
        <v>442</v>
      </c>
      <c r="AQ64" s="261" t="s">
        <v>442</v>
      </c>
      <c r="AR64" s="290">
        <v>158</v>
      </c>
      <c r="AS64" s="287">
        <f>(AR64*30)+F64</f>
        <v>50609</v>
      </c>
      <c r="AT64" s="261">
        <v>180</v>
      </c>
      <c r="AU64" s="261" t="s">
        <v>442</v>
      </c>
      <c r="AV64" s="290">
        <v>22891694</v>
      </c>
      <c r="AW64" s="290">
        <v>22825843.140000001</v>
      </c>
      <c r="AX64" s="261" t="s">
        <v>442</v>
      </c>
      <c r="AY64" s="261" t="s">
        <v>442</v>
      </c>
      <c r="AZ64" s="290">
        <v>22891694</v>
      </c>
      <c r="BA64" s="261">
        <v>100</v>
      </c>
      <c r="BB64" s="261" t="s">
        <v>442</v>
      </c>
      <c r="BC64" s="261" t="s">
        <v>586</v>
      </c>
      <c r="BD64" s="261" t="s">
        <v>586</v>
      </c>
      <c r="BE64" s="289">
        <v>312511</v>
      </c>
      <c r="BF64" s="261" t="s">
        <v>442</v>
      </c>
      <c r="BG64" s="261" t="s">
        <v>442</v>
      </c>
      <c r="BH64" s="261" t="s">
        <v>587</v>
      </c>
      <c r="BI64" s="293">
        <v>0.1421</v>
      </c>
      <c r="BJ64" s="261" t="s">
        <v>591</v>
      </c>
      <c r="BK64" s="261" t="s">
        <v>442</v>
      </c>
      <c r="BL64" s="294">
        <f>BI64-IF(BJ64="Prime",10.75%-3.5%,7.41%)</f>
        <v>6.8000000000000005E-2</v>
      </c>
      <c r="BM64" s="261" t="s">
        <v>442</v>
      </c>
      <c r="BN64" s="261" t="s">
        <v>442</v>
      </c>
      <c r="BO64" s="261" t="s">
        <v>442</v>
      </c>
      <c r="BP64" s="261" t="s">
        <v>442</v>
      </c>
      <c r="BQ64" s="261" t="s">
        <v>442</v>
      </c>
      <c r="BR64" s="261" t="s">
        <v>442</v>
      </c>
      <c r="BS64" s="261" t="s">
        <v>442</v>
      </c>
      <c r="BT64" s="261" t="s">
        <v>442</v>
      </c>
      <c r="BU64" s="261" t="s">
        <v>442</v>
      </c>
      <c r="BV64" s="261" t="s">
        <v>442</v>
      </c>
      <c r="BW64" s="261" t="s">
        <v>442</v>
      </c>
      <c r="BX64" s="261" t="s">
        <v>442</v>
      </c>
      <c r="BY64" s="261" t="s">
        <v>442</v>
      </c>
      <c r="BZ64" s="261" t="s">
        <v>442</v>
      </c>
      <c r="CA64" s="261" t="s">
        <v>442</v>
      </c>
      <c r="CB64" s="261" t="s">
        <v>442</v>
      </c>
      <c r="CC64" s="290">
        <v>0</v>
      </c>
      <c r="CD64" s="261" t="s">
        <v>442</v>
      </c>
      <c r="CE64" s="261">
        <v>45869</v>
      </c>
      <c r="CF64" s="261" t="s">
        <v>442</v>
      </c>
      <c r="CG64" s="261" t="s">
        <v>442</v>
      </c>
      <c r="CH64" s="261" t="s">
        <v>442</v>
      </c>
      <c r="CI64" s="261" t="s">
        <v>442</v>
      </c>
      <c r="CJ64" s="261" t="s">
        <v>442</v>
      </c>
      <c r="CK64" s="261" t="s">
        <v>442</v>
      </c>
      <c r="CL64" s="261" t="s">
        <v>442</v>
      </c>
      <c r="CM64" s="261" t="s">
        <v>442</v>
      </c>
      <c r="CN64" s="261" t="s">
        <v>442</v>
      </c>
      <c r="CO64" s="261" t="s">
        <v>442</v>
      </c>
      <c r="CP64" s="261" t="s">
        <v>442</v>
      </c>
      <c r="CQ64" s="261" t="s">
        <v>442</v>
      </c>
      <c r="CR64" s="261" t="s">
        <v>588</v>
      </c>
      <c r="CS64" s="261" t="s">
        <v>433</v>
      </c>
      <c r="CT64" s="261" t="s">
        <v>442</v>
      </c>
      <c r="CU64" s="261" t="s">
        <v>589</v>
      </c>
      <c r="CV64" s="261" t="s">
        <v>442</v>
      </c>
      <c r="CW64" s="261" t="s">
        <v>442</v>
      </c>
      <c r="CX64" s="293">
        <f>AV64/CY64</f>
        <v>0.6419724938648349</v>
      </c>
      <c r="CY64" s="289">
        <v>35658372</v>
      </c>
      <c r="CZ64" s="287">
        <v>45149</v>
      </c>
      <c r="DA64" s="293">
        <v>0.6419724938648349</v>
      </c>
      <c r="DB64" s="261" t="s">
        <v>442</v>
      </c>
      <c r="DC64" s="261" t="s">
        <v>442</v>
      </c>
      <c r="DD64" s="261" t="s">
        <v>577</v>
      </c>
    </row>
    <row r="65" spans="1:108">
      <c r="A65" s="264" t="s">
        <v>380</v>
      </c>
      <c r="B65" s="284">
        <v>2459</v>
      </c>
      <c r="C65" s="284">
        <f t="shared" si="0"/>
        <v>2459</v>
      </c>
      <c r="D65" s="285">
        <v>10136</v>
      </c>
      <c r="E65" s="286">
        <f t="shared" si="1"/>
        <v>10136</v>
      </c>
      <c r="F65" s="287">
        <v>45869</v>
      </c>
      <c r="G65" s="285" t="s">
        <v>159</v>
      </c>
      <c r="H65" s="285" t="s">
        <v>573</v>
      </c>
      <c r="I65" s="261">
        <v>2021</v>
      </c>
      <c r="J65" s="261" t="s">
        <v>574</v>
      </c>
      <c r="K65" s="261" t="s">
        <v>575</v>
      </c>
      <c r="L65" s="288">
        <v>1974241</v>
      </c>
      <c r="M65" s="261" t="s">
        <v>576</v>
      </c>
      <c r="N65" s="261" t="s">
        <v>577</v>
      </c>
      <c r="O65" s="261" t="s">
        <v>578</v>
      </c>
      <c r="P65" s="287">
        <v>45462</v>
      </c>
      <c r="Q65" s="287" t="s">
        <v>592</v>
      </c>
      <c r="R65" s="261" t="s">
        <v>577</v>
      </c>
      <c r="S65" s="261" t="s">
        <v>580</v>
      </c>
      <c r="T65" s="261">
        <v>9</v>
      </c>
      <c r="U65" s="288">
        <v>0</v>
      </c>
      <c r="V65" s="289">
        <v>0</v>
      </c>
      <c r="W65" s="261" t="str">
        <f t="shared" si="2"/>
        <v>PERF</v>
      </c>
      <c r="X65" s="261" t="s">
        <v>581</v>
      </c>
      <c r="Y65" s="261" t="s">
        <v>581</v>
      </c>
      <c r="Z65" s="261" t="s">
        <v>573</v>
      </c>
      <c r="AA65" s="264" t="s">
        <v>380</v>
      </c>
      <c r="AB65" s="286">
        <f t="shared" si="3"/>
        <v>2459</v>
      </c>
      <c r="AC65" s="286">
        <v>7804</v>
      </c>
      <c r="AD65" s="286">
        <f t="shared" si="4"/>
        <v>7804</v>
      </c>
      <c r="AE65" s="261" t="s">
        <v>582</v>
      </c>
      <c r="AF65" s="261" t="s">
        <v>583</v>
      </c>
      <c r="AG65" s="290">
        <v>10808627</v>
      </c>
      <c r="AH65" s="261" t="s">
        <v>583</v>
      </c>
      <c r="AI65" s="291">
        <v>43160</v>
      </c>
      <c r="AJ65" s="261" t="s">
        <v>584</v>
      </c>
      <c r="AK65" s="292">
        <v>45548</v>
      </c>
      <c r="AL65" s="292" t="s">
        <v>585</v>
      </c>
      <c r="AM65" s="292" t="s">
        <v>442</v>
      </c>
      <c r="AN65" s="261" t="s">
        <v>442</v>
      </c>
      <c r="AO65" s="261" t="s">
        <v>442</v>
      </c>
      <c r="AP65" s="261" t="s">
        <v>442</v>
      </c>
      <c r="AQ65" s="261" t="s">
        <v>442</v>
      </c>
      <c r="AR65" s="290">
        <v>163</v>
      </c>
      <c r="AS65" s="287">
        <f>(AR65*30)+F65</f>
        <v>50759</v>
      </c>
      <c r="AT65" s="261">
        <v>180</v>
      </c>
      <c r="AU65" s="261" t="s">
        <v>442</v>
      </c>
      <c r="AV65" s="290">
        <v>7812411</v>
      </c>
      <c r="AW65" s="290">
        <v>7371954.7800000003</v>
      </c>
      <c r="AX65" s="261" t="s">
        <v>442</v>
      </c>
      <c r="AY65" s="261" t="s">
        <v>442</v>
      </c>
      <c r="AZ65" s="290">
        <v>7812411</v>
      </c>
      <c r="BA65" s="261">
        <v>100</v>
      </c>
      <c r="BB65" s="261" t="s">
        <v>442</v>
      </c>
      <c r="BC65" s="261" t="s">
        <v>586</v>
      </c>
      <c r="BD65" s="261" t="s">
        <v>586</v>
      </c>
      <c r="BE65" s="289">
        <v>96138</v>
      </c>
      <c r="BF65" s="261" t="s">
        <v>442</v>
      </c>
      <c r="BG65" s="261" t="s">
        <v>442</v>
      </c>
      <c r="BH65" s="261" t="s">
        <v>587</v>
      </c>
      <c r="BI65" s="293">
        <v>0.13109999999999999</v>
      </c>
      <c r="BJ65" s="261" t="s">
        <v>591</v>
      </c>
      <c r="BK65" s="261" t="s">
        <v>442</v>
      </c>
      <c r="BL65" s="294">
        <f>BI65-IF(BJ65="Prime",10.75%-3.5%,7.41%)</f>
        <v>5.6999999999999995E-2</v>
      </c>
      <c r="BM65" s="261" t="s">
        <v>442</v>
      </c>
      <c r="BN65" s="261" t="s">
        <v>442</v>
      </c>
      <c r="BO65" s="261" t="s">
        <v>442</v>
      </c>
      <c r="BP65" s="261" t="s">
        <v>442</v>
      </c>
      <c r="BQ65" s="261" t="s">
        <v>442</v>
      </c>
      <c r="BR65" s="261" t="s">
        <v>442</v>
      </c>
      <c r="BS65" s="261" t="s">
        <v>442</v>
      </c>
      <c r="BT65" s="261" t="s">
        <v>442</v>
      </c>
      <c r="BU65" s="261" t="s">
        <v>442</v>
      </c>
      <c r="BV65" s="261" t="s">
        <v>442</v>
      </c>
      <c r="BW65" s="261" t="s">
        <v>442</v>
      </c>
      <c r="BX65" s="261" t="s">
        <v>442</v>
      </c>
      <c r="BY65" s="261" t="s">
        <v>442</v>
      </c>
      <c r="BZ65" s="261" t="s">
        <v>442</v>
      </c>
      <c r="CA65" s="261" t="s">
        <v>442</v>
      </c>
      <c r="CB65" s="261" t="s">
        <v>442</v>
      </c>
      <c r="CC65" s="290">
        <v>0</v>
      </c>
      <c r="CD65" s="261" t="s">
        <v>442</v>
      </c>
      <c r="CE65" s="261" t="s">
        <v>442</v>
      </c>
      <c r="CF65" s="261" t="s">
        <v>442</v>
      </c>
      <c r="CG65" s="261" t="s">
        <v>442</v>
      </c>
      <c r="CH65" s="261" t="s">
        <v>442</v>
      </c>
      <c r="CI65" s="261" t="s">
        <v>442</v>
      </c>
      <c r="CJ65" s="261" t="s">
        <v>442</v>
      </c>
      <c r="CK65" s="261" t="s">
        <v>442</v>
      </c>
      <c r="CL65" s="261" t="s">
        <v>442</v>
      </c>
      <c r="CM65" s="261" t="s">
        <v>442</v>
      </c>
      <c r="CN65" s="261" t="s">
        <v>442</v>
      </c>
      <c r="CO65" s="261" t="s">
        <v>442</v>
      </c>
      <c r="CP65" s="261" t="s">
        <v>442</v>
      </c>
      <c r="CQ65" s="261" t="s">
        <v>442</v>
      </c>
      <c r="CR65" s="261" t="s">
        <v>588</v>
      </c>
      <c r="CS65" s="261" t="s">
        <v>433</v>
      </c>
      <c r="CT65" s="261" t="s">
        <v>442</v>
      </c>
      <c r="CU65" s="261" t="s">
        <v>589</v>
      </c>
      <c r="CV65" s="261" t="s">
        <v>442</v>
      </c>
      <c r="CW65" s="261" t="s">
        <v>442</v>
      </c>
      <c r="CX65" s="293">
        <f>AV65/CY65</f>
        <v>0.71794399816792387</v>
      </c>
      <c r="CY65" s="289">
        <v>10881644</v>
      </c>
      <c r="CZ65" s="287">
        <v>45320</v>
      </c>
      <c r="DA65" s="293">
        <v>0.71794399816792387</v>
      </c>
      <c r="DB65" s="261" t="s">
        <v>442</v>
      </c>
      <c r="DC65" s="261" t="s">
        <v>442</v>
      </c>
      <c r="DD65" s="261" t="s">
        <v>577</v>
      </c>
    </row>
    <row r="66" spans="1:108">
      <c r="A66" s="264" t="s">
        <v>380</v>
      </c>
      <c r="B66" s="284">
        <v>2325</v>
      </c>
      <c r="C66" s="284">
        <f t="shared" si="0"/>
        <v>2325</v>
      </c>
      <c r="D66" s="285">
        <v>11058</v>
      </c>
      <c r="E66" s="286">
        <f t="shared" si="1"/>
        <v>11058</v>
      </c>
      <c r="F66" s="287">
        <v>45869</v>
      </c>
      <c r="G66" s="285" t="s">
        <v>159</v>
      </c>
      <c r="H66" s="285" t="s">
        <v>573</v>
      </c>
      <c r="I66" s="261">
        <v>2021</v>
      </c>
      <c r="J66" s="261" t="s">
        <v>574</v>
      </c>
      <c r="K66" s="261" t="s">
        <v>575</v>
      </c>
      <c r="L66" s="288">
        <v>1224136</v>
      </c>
      <c r="M66" s="261" t="s">
        <v>576</v>
      </c>
      <c r="N66" s="261" t="s">
        <v>577</v>
      </c>
      <c r="O66" s="261" t="s">
        <v>578</v>
      </c>
      <c r="P66" s="287">
        <v>44953</v>
      </c>
      <c r="Q66" s="287" t="s">
        <v>579</v>
      </c>
      <c r="R66" s="261" t="s">
        <v>577</v>
      </c>
      <c r="S66" s="261" t="s">
        <v>580</v>
      </c>
      <c r="T66" s="261">
        <v>20</v>
      </c>
      <c r="U66" s="288">
        <v>0</v>
      </c>
      <c r="V66" s="289">
        <v>0</v>
      </c>
      <c r="W66" s="261" t="str">
        <f t="shared" si="2"/>
        <v>PERF</v>
      </c>
      <c r="X66" s="261" t="s">
        <v>581</v>
      </c>
      <c r="Y66" s="261" t="s">
        <v>581</v>
      </c>
      <c r="Z66" s="261" t="s">
        <v>573</v>
      </c>
      <c r="AA66" s="264" t="s">
        <v>380</v>
      </c>
      <c r="AB66" s="286">
        <f t="shared" si="3"/>
        <v>2325</v>
      </c>
      <c r="AC66" s="286">
        <v>8362</v>
      </c>
      <c r="AD66" s="286">
        <f t="shared" si="4"/>
        <v>8362</v>
      </c>
      <c r="AE66" s="261" t="s">
        <v>582</v>
      </c>
      <c r="AF66" s="261" t="s">
        <v>583</v>
      </c>
      <c r="AG66" s="290">
        <v>5393549</v>
      </c>
      <c r="AH66" s="261" t="s">
        <v>583</v>
      </c>
      <c r="AI66" s="291">
        <v>44847</v>
      </c>
      <c r="AJ66" s="261" t="s">
        <v>584</v>
      </c>
      <c r="AK66" s="292">
        <v>45548</v>
      </c>
      <c r="AL66" s="292" t="s">
        <v>585</v>
      </c>
      <c r="AM66" s="292" t="s">
        <v>442</v>
      </c>
      <c r="AN66" s="261" t="s">
        <v>442</v>
      </c>
      <c r="AO66" s="261" t="s">
        <v>442</v>
      </c>
      <c r="AP66" s="261" t="s">
        <v>442</v>
      </c>
      <c r="AQ66" s="261" t="s">
        <v>442</v>
      </c>
      <c r="AR66" s="290">
        <v>149</v>
      </c>
      <c r="AS66" s="287">
        <f>(AR66*30)+F66</f>
        <v>50339</v>
      </c>
      <c r="AT66" s="261">
        <v>180</v>
      </c>
      <c r="AU66" s="261" t="s">
        <v>442</v>
      </c>
      <c r="AV66" s="290">
        <v>3492432</v>
      </c>
      <c r="AW66" s="290">
        <v>3360998.35</v>
      </c>
      <c r="AX66" s="261" t="s">
        <v>442</v>
      </c>
      <c r="AY66" s="261" t="s">
        <v>442</v>
      </c>
      <c r="AZ66" s="290">
        <v>3492432</v>
      </c>
      <c r="BA66" s="261">
        <v>100</v>
      </c>
      <c r="BB66" s="261" t="s">
        <v>442</v>
      </c>
      <c r="BC66" s="261" t="s">
        <v>586</v>
      </c>
      <c r="BD66" s="261" t="s">
        <v>586</v>
      </c>
      <c r="BE66" s="289">
        <v>47521</v>
      </c>
      <c r="BF66" s="261" t="s">
        <v>442</v>
      </c>
      <c r="BG66" s="261" t="s">
        <v>442</v>
      </c>
      <c r="BH66" s="261" t="s">
        <v>587</v>
      </c>
      <c r="BI66" s="293">
        <v>0.1421</v>
      </c>
      <c r="BJ66" s="261" t="s">
        <v>591</v>
      </c>
      <c r="BK66" s="261" t="s">
        <v>442</v>
      </c>
      <c r="BL66" s="294">
        <f>BI66-IF(BJ66="Prime",10.75%-3.5%,7.41%)</f>
        <v>6.8000000000000005E-2</v>
      </c>
      <c r="BM66" s="261" t="s">
        <v>442</v>
      </c>
      <c r="BN66" s="261" t="s">
        <v>442</v>
      </c>
      <c r="BO66" s="261" t="s">
        <v>442</v>
      </c>
      <c r="BP66" s="261" t="s">
        <v>442</v>
      </c>
      <c r="BQ66" s="261" t="s">
        <v>442</v>
      </c>
      <c r="BR66" s="261" t="s">
        <v>442</v>
      </c>
      <c r="BS66" s="261" t="s">
        <v>442</v>
      </c>
      <c r="BT66" s="261" t="s">
        <v>442</v>
      </c>
      <c r="BU66" s="261" t="s">
        <v>442</v>
      </c>
      <c r="BV66" s="261" t="s">
        <v>442</v>
      </c>
      <c r="BW66" s="261" t="s">
        <v>442</v>
      </c>
      <c r="BX66" s="261" t="s">
        <v>442</v>
      </c>
      <c r="BY66" s="261" t="s">
        <v>442</v>
      </c>
      <c r="BZ66" s="261" t="s">
        <v>442</v>
      </c>
      <c r="CA66" s="261" t="s">
        <v>442</v>
      </c>
      <c r="CB66" s="261" t="s">
        <v>442</v>
      </c>
      <c r="CC66" s="290">
        <v>0</v>
      </c>
      <c r="CD66" s="261" t="s">
        <v>442</v>
      </c>
      <c r="CE66" s="261" t="s">
        <v>442</v>
      </c>
      <c r="CF66" s="261" t="s">
        <v>442</v>
      </c>
      <c r="CG66" s="261" t="s">
        <v>442</v>
      </c>
      <c r="CH66" s="261" t="s">
        <v>442</v>
      </c>
      <c r="CI66" s="261" t="s">
        <v>442</v>
      </c>
      <c r="CJ66" s="261" t="s">
        <v>442</v>
      </c>
      <c r="CK66" s="261" t="s">
        <v>442</v>
      </c>
      <c r="CL66" s="261" t="s">
        <v>442</v>
      </c>
      <c r="CM66" s="261" t="s">
        <v>442</v>
      </c>
      <c r="CN66" s="261" t="s">
        <v>442</v>
      </c>
      <c r="CO66" s="261" t="s">
        <v>442</v>
      </c>
      <c r="CP66" s="261" t="s">
        <v>442</v>
      </c>
      <c r="CQ66" s="261" t="s">
        <v>442</v>
      </c>
      <c r="CR66" s="261" t="s">
        <v>588</v>
      </c>
      <c r="CS66" s="261" t="s">
        <v>433</v>
      </c>
      <c r="CT66" s="261" t="s">
        <v>442</v>
      </c>
      <c r="CU66" s="261" t="s">
        <v>589</v>
      </c>
      <c r="CV66" s="261" t="s">
        <v>442</v>
      </c>
      <c r="CW66" s="261" t="s">
        <v>442</v>
      </c>
      <c r="CX66" s="293">
        <f>AV66/CY66</f>
        <v>0.64752021349949729</v>
      </c>
      <c r="CY66" s="289">
        <v>5393549</v>
      </c>
      <c r="CZ66" s="287">
        <v>44868</v>
      </c>
      <c r="DA66" s="293">
        <v>0.64752021349949729</v>
      </c>
      <c r="DB66" s="261" t="s">
        <v>442</v>
      </c>
      <c r="DC66" s="261" t="s">
        <v>442</v>
      </c>
      <c r="DD66" s="261" t="s">
        <v>577</v>
      </c>
    </row>
    <row r="67" spans="1:108">
      <c r="A67" s="264" t="s">
        <v>380</v>
      </c>
      <c r="B67" s="284">
        <v>2279</v>
      </c>
      <c r="C67" s="284">
        <f t="shared" ref="C67:C130" si="17">B67</f>
        <v>2279</v>
      </c>
      <c r="D67" s="285">
        <v>9196</v>
      </c>
      <c r="E67" s="286">
        <f t="shared" ref="E67:E130" si="18">D67</f>
        <v>9196</v>
      </c>
      <c r="F67" s="287">
        <v>45869</v>
      </c>
      <c r="G67" s="285" t="s">
        <v>159</v>
      </c>
      <c r="H67" s="285" t="s">
        <v>573</v>
      </c>
      <c r="I67" s="261">
        <v>2021</v>
      </c>
      <c r="J67" s="261" t="s">
        <v>574</v>
      </c>
      <c r="K67" s="261" t="s">
        <v>575</v>
      </c>
      <c r="L67" s="288">
        <v>1068338</v>
      </c>
      <c r="M67" s="261" t="s">
        <v>576</v>
      </c>
      <c r="N67" s="261" t="s">
        <v>577</v>
      </c>
      <c r="O67" s="261" t="s">
        <v>578</v>
      </c>
      <c r="P67" s="287">
        <v>44813</v>
      </c>
      <c r="Q67" s="287" t="s">
        <v>590</v>
      </c>
      <c r="R67" s="261" t="s">
        <v>577</v>
      </c>
      <c r="S67" s="261" t="s">
        <v>580</v>
      </c>
      <c r="T67" s="261">
        <v>28</v>
      </c>
      <c r="U67" s="288">
        <v>0</v>
      </c>
      <c r="V67" s="289">
        <v>0</v>
      </c>
      <c r="W67" s="261" t="str">
        <f t="shared" ref="W67:W130" si="19">IF(V67&gt;0,"ARRE","PERF")</f>
        <v>PERF</v>
      </c>
      <c r="X67" s="261" t="s">
        <v>581</v>
      </c>
      <c r="Y67" s="261" t="s">
        <v>581</v>
      </c>
      <c r="Z67" s="261" t="s">
        <v>573</v>
      </c>
      <c r="AA67" s="264" t="s">
        <v>380</v>
      </c>
      <c r="AB67" s="286">
        <f t="shared" ref="AB67:AB130" si="20">C67</f>
        <v>2279</v>
      </c>
      <c r="AC67" s="286">
        <v>7144</v>
      </c>
      <c r="AD67" s="286">
        <f t="shared" ref="AD67:AD130" si="21">AC67</f>
        <v>7144</v>
      </c>
      <c r="AE67" s="261" t="s">
        <v>582</v>
      </c>
      <c r="AF67" s="261" t="s">
        <v>583</v>
      </c>
      <c r="AG67" s="290">
        <v>3841651</v>
      </c>
      <c r="AH67" s="261" t="s">
        <v>583</v>
      </c>
      <c r="AI67" s="291">
        <v>41823</v>
      </c>
      <c r="AJ67" s="261" t="s">
        <v>584</v>
      </c>
      <c r="AK67" s="292">
        <v>45548</v>
      </c>
      <c r="AL67" s="292" t="s">
        <v>585</v>
      </c>
      <c r="AM67" s="292" t="s">
        <v>442</v>
      </c>
      <c r="AN67" s="261" t="s">
        <v>442</v>
      </c>
      <c r="AO67" s="261" t="s">
        <v>442</v>
      </c>
      <c r="AP67" s="261" t="s">
        <v>442</v>
      </c>
      <c r="AQ67" s="261" t="s">
        <v>442</v>
      </c>
      <c r="AR67" s="290">
        <v>145</v>
      </c>
      <c r="AS67" s="287">
        <f>(AR67*30)+F67</f>
        <v>50219</v>
      </c>
      <c r="AT67" s="261">
        <v>180</v>
      </c>
      <c r="AU67" s="261" t="s">
        <v>442</v>
      </c>
      <c r="AV67" s="290">
        <v>3646500</v>
      </c>
      <c r="AW67" s="290">
        <v>3527960.77</v>
      </c>
      <c r="AX67" s="261" t="s">
        <v>442</v>
      </c>
      <c r="AY67" s="261" t="s">
        <v>442</v>
      </c>
      <c r="AZ67" s="290">
        <v>3646500</v>
      </c>
      <c r="BA67" s="261">
        <v>100</v>
      </c>
      <c r="BB67" s="261" t="s">
        <v>442</v>
      </c>
      <c r="BC67" s="261" t="s">
        <v>586</v>
      </c>
      <c r="BD67" s="261" t="s">
        <v>586</v>
      </c>
      <c r="BE67" s="289">
        <v>50548</v>
      </c>
      <c r="BF67" s="261" t="s">
        <v>442</v>
      </c>
      <c r="BG67" s="261" t="s">
        <v>442</v>
      </c>
      <c r="BH67" s="261" t="s">
        <v>587</v>
      </c>
      <c r="BI67" s="293">
        <v>0.14230000000000001</v>
      </c>
      <c r="BJ67" s="261" t="s">
        <v>591</v>
      </c>
      <c r="BK67" s="261" t="s">
        <v>442</v>
      </c>
      <c r="BL67" s="294">
        <f>BI67-IF(BJ67="Prime",10.75%-3.5%,7.41%)</f>
        <v>6.8200000000000011E-2</v>
      </c>
      <c r="BM67" s="261" t="s">
        <v>442</v>
      </c>
      <c r="BN67" s="261" t="s">
        <v>442</v>
      </c>
      <c r="BO67" s="261" t="s">
        <v>442</v>
      </c>
      <c r="BP67" s="261" t="s">
        <v>442</v>
      </c>
      <c r="BQ67" s="261" t="s">
        <v>442</v>
      </c>
      <c r="BR67" s="261" t="s">
        <v>442</v>
      </c>
      <c r="BS67" s="261" t="s">
        <v>442</v>
      </c>
      <c r="BT67" s="261" t="s">
        <v>442</v>
      </c>
      <c r="BU67" s="261" t="s">
        <v>442</v>
      </c>
      <c r="BV67" s="261" t="s">
        <v>442</v>
      </c>
      <c r="BW67" s="261" t="s">
        <v>442</v>
      </c>
      <c r="BX67" s="261" t="s">
        <v>442</v>
      </c>
      <c r="BY67" s="261" t="s">
        <v>442</v>
      </c>
      <c r="BZ67" s="261" t="s">
        <v>442</v>
      </c>
      <c r="CA67" s="261" t="s">
        <v>442</v>
      </c>
      <c r="CB67" s="261" t="s">
        <v>442</v>
      </c>
      <c r="CC67" s="290">
        <v>0</v>
      </c>
      <c r="CD67" s="261" t="s">
        <v>442</v>
      </c>
      <c r="CE67" s="261" t="s">
        <v>442</v>
      </c>
      <c r="CF67" s="261" t="s">
        <v>442</v>
      </c>
      <c r="CG67" s="261" t="s">
        <v>442</v>
      </c>
      <c r="CH67" s="261" t="s">
        <v>442</v>
      </c>
      <c r="CI67" s="261" t="s">
        <v>442</v>
      </c>
      <c r="CJ67" s="261" t="s">
        <v>442</v>
      </c>
      <c r="CK67" s="261" t="s">
        <v>442</v>
      </c>
      <c r="CL67" s="261" t="s">
        <v>442</v>
      </c>
      <c r="CM67" s="261" t="s">
        <v>442</v>
      </c>
      <c r="CN67" s="261" t="s">
        <v>442</v>
      </c>
      <c r="CO67" s="261" t="s">
        <v>442</v>
      </c>
      <c r="CP67" s="261" t="s">
        <v>442</v>
      </c>
      <c r="CQ67" s="261" t="s">
        <v>442</v>
      </c>
      <c r="CR67" s="261" t="s">
        <v>588</v>
      </c>
      <c r="CS67" s="261" t="s">
        <v>433</v>
      </c>
      <c r="CT67" s="261" t="s">
        <v>442</v>
      </c>
      <c r="CU67" s="261" t="s">
        <v>589</v>
      </c>
      <c r="CV67" s="261" t="s">
        <v>442</v>
      </c>
      <c r="CW67" s="261" t="s">
        <v>442</v>
      </c>
      <c r="CX67" s="293">
        <f>AV67/CY67</f>
        <v>0.62870689655172418</v>
      </c>
      <c r="CY67" s="289">
        <v>5800000</v>
      </c>
      <c r="CZ67" s="287">
        <v>45737</v>
      </c>
      <c r="DA67" s="293">
        <v>0.70572979495913934</v>
      </c>
      <c r="DB67" s="261" t="s">
        <v>442</v>
      </c>
      <c r="DC67" s="261" t="s">
        <v>442</v>
      </c>
      <c r="DD67" s="261" t="s">
        <v>577</v>
      </c>
    </row>
    <row r="68" spans="1:108">
      <c r="A68" s="264" t="s">
        <v>380</v>
      </c>
      <c r="B68" s="284">
        <v>1800</v>
      </c>
      <c r="C68" s="284">
        <f t="shared" si="17"/>
        <v>1800</v>
      </c>
      <c r="D68" s="285">
        <v>9755</v>
      </c>
      <c r="E68" s="286">
        <f t="shared" si="18"/>
        <v>9755</v>
      </c>
      <c r="F68" s="287">
        <v>45869</v>
      </c>
      <c r="G68" s="285" t="s">
        <v>159</v>
      </c>
      <c r="H68" s="285" t="s">
        <v>573</v>
      </c>
      <c r="I68" s="261">
        <v>2021</v>
      </c>
      <c r="J68" s="261" t="s">
        <v>574</v>
      </c>
      <c r="K68" s="261" t="s">
        <v>575</v>
      </c>
      <c r="L68" s="288">
        <v>1710000</v>
      </c>
      <c r="M68" s="261" t="s">
        <v>576</v>
      </c>
      <c r="N68" s="261" t="s">
        <v>577</v>
      </c>
      <c r="O68" s="261" t="s">
        <v>578</v>
      </c>
      <c r="P68" s="287">
        <v>43199</v>
      </c>
      <c r="Q68" s="287" t="s">
        <v>592</v>
      </c>
      <c r="R68" s="261" t="s">
        <v>577</v>
      </c>
      <c r="S68" s="261" t="s">
        <v>580</v>
      </c>
      <c r="T68" s="261">
        <v>18</v>
      </c>
      <c r="U68" s="288">
        <v>0</v>
      </c>
      <c r="V68" s="289">
        <v>0</v>
      </c>
      <c r="W68" s="261" t="str">
        <f t="shared" si="19"/>
        <v>PERF</v>
      </c>
      <c r="X68" s="261" t="s">
        <v>581</v>
      </c>
      <c r="Y68" s="261" t="s">
        <v>581</v>
      </c>
      <c r="Z68" s="261" t="s">
        <v>573</v>
      </c>
      <c r="AA68" s="264" t="s">
        <v>380</v>
      </c>
      <c r="AB68" s="286">
        <f t="shared" si="20"/>
        <v>1800</v>
      </c>
      <c r="AC68" s="286">
        <v>7767</v>
      </c>
      <c r="AD68" s="286">
        <f t="shared" si="21"/>
        <v>7767</v>
      </c>
      <c r="AE68" s="261" t="s">
        <v>582</v>
      </c>
      <c r="AF68" s="261" t="s">
        <v>583</v>
      </c>
      <c r="AG68" s="290">
        <v>7833686</v>
      </c>
      <c r="AH68" s="261" t="s">
        <v>583</v>
      </c>
      <c r="AI68" s="291">
        <v>43041</v>
      </c>
      <c r="AJ68" s="261" t="s">
        <v>584</v>
      </c>
      <c r="AK68" s="292">
        <v>45548</v>
      </c>
      <c r="AL68" s="292" t="s">
        <v>585</v>
      </c>
      <c r="AM68" s="292" t="s">
        <v>442</v>
      </c>
      <c r="AN68" s="261" t="s">
        <v>442</v>
      </c>
      <c r="AO68" s="261" t="s">
        <v>442</v>
      </c>
      <c r="AP68" s="261" t="s">
        <v>442</v>
      </c>
      <c r="AQ68" s="261" t="s">
        <v>442</v>
      </c>
      <c r="AR68" s="290">
        <v>92</v>
      </c>
      <c r="AS68" s="287">
        <f>(AR68*30)+F68</f>
        <v>48629</v>
      </c>
      <c r="AT68" s="261">
        <v>180</v>
      </c>
      <c r="AU68" s="261" t="s">
        <v>442</v>
      </c>
      <c r="AV68" s="290">
        <v>7045369</v>
      </c>
      <c r="AW68" s="290">
        <v>5121168.62</v>
      </c>
      <c r="AX68" s="261" t="s">
        <v>442</v>
      </c>
      <c r="AY68" s="261" t="s">
        <v>442</v>
      </c>
      <c r="AZ68" s="290">
        <v>7045369</v>
      </c>
      <c r="BA68" s="261">
        <v>100</v>
      </c>
      <c r="BB68" s="261" t="s">
        <v>442</v>
      </c>
      <c r="BC68" s="261" t="s">
        <v>586</v>
      </c>
      <c r="BD68" s="261" t="s">
        <v>586</v>
      </c>
      <c r="BE68" s="289">
        <v>86664</v>
      </c>
      <c r="BF68" s="261" t="s">
        <v>442</v>
      </c>
      <c r="BG68" s="261" t="s">
        <v>442</v>
      </c>
      <c r="BH68" s="261" t="s">
        <v>587</v>
      </c>
      <c r="BI68" s="293">
        <v>0.12670000000000001</v>
      </c>
      <c r="BJ68" s="261" t="s">
        <v>591</v>
      </c>
      <c r="BK68" s="261" t="s">
        <v>442</v>
      </c>
      <c r="BL68" s="294">
        <f>BI68-IF(BJ68="Prime",10.75%-3.5%,7.41%)</f>
        <v>5.2600000000000008E-2</v>
      </c>
      <c r="BM68" s="261" t="s">
        <v>442</v>
      </c>
      <c r="BN68" s="261" t="s">
        <v>442</v>
      </c>
      <c r="BO68" s="261" t="s">
        <v>442</v>
      </c>
      <c r="BP68" s="261" t="s">
        <v>442</v>
      </c>
      <c r="BQ68" s="261" t="s">
        <v>442</v>
      </c>
      <c r="BR68" s="261" t="s">
        <v>442</v>
      </c>
      <c r="BS68" s="261" t="s">
        <v>442</v>
      </c>
      <c r="BT68" s="261" t="s">
        <v>442</v>
      </c>
      <c r="BU68" s="261" t="s">
        <v>442</v>
      </c>
      <c r="BV68" s="261" t="s">
        <v>442</v>
      </c>
      <c r="BW68" s="261" t="s">
        <v>442</v>
      </c>
      <c r="BX68" s="261" t="s">
        <v>442</v>
      </c>
      <c r="BY68" s="261" t="s">
        <v>442</v>
      </c>
      <c r="BZ68" s="261" t="s">
        <v>442</v>
      </c>
      <c r="CA68" s="261" t="s">
        <v>442</v>
      </c>
      <c r="CB68" s="261" t="s">
        <v>442</v>
      </c>
      <c r="CC68" s="290">
        <v>0</v>
      </c>
      <c r="CD68" s="261" t="s">
        <v>442</v>
      </c>
      <c r="CE68" s="261" t="s">
        <v>442</v>
      </c>
      <c r="CF68" s="261" t="s">
        <v>442</v>
      </c>
      <c r="CG68" s="261" t="s">
        <v>442</v>
      </c>
      <c r="CH68" s="261" t="s">
        <v>442</v>
      </c>
      <c r="CI68" s="261" t="s">
        <v>442</v>
      </c>
      <c r="CJ68" s="261" t="s">
        <v>442</v>
      </c>
      <c r="CK68" s="261" t="s">
        <v>442</v>
      </c>
      <c r="CL68" s="261" t="s">
        <v>442</v>
      </c>
      <c r="CM68" s="261" t="s">
        <v>442</v>
      </c>
      <c r="CN68" s="261" t="s">
        <v>442</v>
      </c>
      <c r="CO68" s="261" t="s">
        <v>442</v>
      </c>
      <c r="CP68" s="261" t="s">
        <v>442</v>
      </c>
      <c r="CQ68" s="261" t="s">
        <v>442</v>
      </c>
      <c r="CR68" s="261" t="s">
        <v>588</v>
      </c>
      <c r="CS68" s="261" t="s">
        <v>433</v>
      </c>
      <c r="CT68" s="261" t="s">
        <v>442</v>
      </c>
      <c r="CU68" s="261" t="s">
        <v>589</v>
      </c>
      <c r="CV68" s="261" t="s">
        <v>442</v>
      </c>
      <c r="CW68" s="261" t="s">
        <v>442</v>
      </c>
      <c r="CX68" s="293">
        <f>AV68/CY68</f>
        <v>0.8471430050394253</v>
      </c>
      <c r="CY68" s="289">
        <v>8316623</v>
      </c>
      <c r="CZ68" s="287">
        <v>45379</v>
      </c>
      <c r="DA68" s="293">
        <v>0.66199957369497364</v>
      </c>
      <c r="DB68" s="261" t="s">
        <v>442</v>
      </c>
      <c r="DC68" s="261" t="s">
        <v>442</v>
      </c>
      <c r="DD68" s="261" t="s">
        <v>577</v>
      </c>
    </row>
    <row r="69" spans="1:108">
      <c r="A69" s="264" t="s">
        <v>380</v>
      </c>
      <c r="B69" s="284">
        <v>2380</v>
      </c>
      <c r="C69" s="284">
        <f t="shared" si="17"/>
        <v>2380</v>
      </c>
      <c r="D69" s="285">
        <v>11149</v>
      </c>
      <c r="E69" s="286">
        <f t="shared" si="18"/>
        <v>11149</v>
      </c>
      <c r="F69" s="287">
        <v>45869</v>
      </c>
      <c r="G69" s="285" t="s">
        <v>159</v>
      </c>
      <c r="H69" s="285" t="s">
        <v>573</v>
      </c>
      <c r="I69" s="261">
        <v>2021</v>
      </c>
      <c r="J69" s="261" t="s">
        <v>574</v>
      </c>
      <c r="K69" s="261" t="s">
        <v>575</v>
      </c>
      <c r="L69" s="288">
        <v>1446444</v>
      </c>
      <c r="M69" s="261" t="s">
        <v>576</v>
      </c>
      <c r="N69" s="261" t="s">
        <v>577</v>
      </c>
      <c r="O69" s="261" t="s">
        <v>578</v>
      </c>
      <c r="P69" s="287">
        <v>45100</v>
      </c>
      <c r="Q69" s="287" t="s">
        <v>579</v>
      </c>
      <c r="R69" s="261" t="s">
        <v>577</v>
      </c>
      <c r="S69" s="261" t="s">
        <v>580</v>
      </c>
      <c r="T69" s="261">
        <v>10</v>
      </c>
      <c r="U69" s="288">
        <v>0</v>
      </c>
      <c r="V69" s="289">
        <v>0</v>
      </c>
      <c r="W69" s="261" t="str">
        <f t="shared" si="19"/>
        <v>PERF</v>
      </c>
      <c r="X69" s="261" t="s">
        <v>581</v>
      </c>
      <c r="Y69" s="261" t="s">
        <v>581</v>
      </c>
      <c r="Z69" s="261" t="s">
        <v>573</v>
      </c>
      <c r="AA69" s="264" t="s">
        <v>380</v>
      </c>
      <c r="AB69" s="286">
        <f t="shared" si="20"/>
        <v>2380</v>
      </c>
      <c r="AC69" s="286">
        <v>8396</v>
      </c>
      <c r="AD69" s="286">
        <f t="shared" si="21"/>
        <v>8396</v>
      </c>
      <c r="AE69" s="261" t="s">
        <v>582</v>
      </c>
      <c r="AF69" s="261" t="s">
        <v>583</v>
      </c>
      <c r="AG69" s="290">
        <v>6173903</v>
      </c>
      <c r="AH69" s="261" t="s">
        <v>583</v>
      </c>
      <c r="AI69" s="291">
        <v>45019</v>
      </c>
      <c r="AJ69" s="261" t="s">
        <v>584</v>
      </c>
      <c r="AK69" s="292">
        <v>45548</v>
      </c>
      <c r="AL69" s="292">
        <v>45730</v>
      </c>
      <c r="AM69" s="292" t="s">
        <v>442</v>
      </c>
      <c r="AN69" s="261" t="s">
        <v>442</v>
      </c>
      <c r="AO69" s="261" t="s">
        <v>442</v>
      </c>
      <c r="AP69" s="261" t="s">
        <v>442</v>
      </c>
      <c r="AQ69" s="261" t="s">
        <v>442</v>
      </c>
      <c r="AR69" s="290" t="s">
        <v>442</v>
      </c>
      <c r="AS69" s="287" t="s">
        <v>442</v>
      </c>
      <c r="AT69" s="261">
        <v>180</v>
      </c>
      <c r="AU69" s="261" t="s">
        <v>442</v>
      </c>
      <c r="AV69" s="290" t="s">
        <v>442</v>
      </c>
      <c r="AW69" s="290" t="s">
        <v>442</v>
      </c>
      <c r="AX69" s="261" t="s">
        <v>442</v>
      </c>
      <c r="AY69" s="261" t="s">
        <v>442</v>
      </c>
      <c r="AZ69" s="290" t="s">
        <v>442</v>
      </c>
      <c r="BA69" s="261">
        <v>100</v>
      </c>
      <c r="BB69" s="261" t="s">
        <v>442</v>
      </c>
      <c r="BC69" s="261" t="s">
        <v>586</v>
      </c>
      <c r="BD69" s="261" t="s">
        <v>586</v>
      </c>
      <c r="BE69" s="289" t="s">
        <v>442</v>
      </c>
      <c r="BF69" s="261" t="s">
        <v>442</v>
      </c>
      <c r="BG69" s="261" t="s">
        <v>442</v>
      </c>
      <c r="BH69" s="261" t="s">
        <v>587</v>
      </c>
      <c r="BI69" s="293" t="s">
        <v>442</v>
      </c>
      <c r="BJ69" s="261" t="s">
        <v>442</v>
      </c>
      <c r="BK69" s="261" t="s">
        <v>442</v>
      </c>
      <c r="BL69" s="294" t="s">
        <v>442</v>
      </c>
      <c r="BM69" s="261" t="s">
        <v>442</v>
      </c>
      <c r="BN69" s="261" t="s">
        <v>442</v>
      </c>
      <c r="BO69" s="261" t="s">
        <v>442</v>
      </c>
      <c r="BP69" s="261" t="s">
        <v>442</v>
      </c>
      <c r="BQ69" s="261" t="s">
        <v>442</v>
      </c>
      <c r="BR69" s="261" t="s">
        <v>442</v>
      </c>
      <c r="BS69" s="261" t="s">
        <v>442</v>
      </c>
      <c r="BT69" s="261" t="s">
        <v>442</v>
      </c>
      <c r="BU69" s="261" t="s">
        <v>442</v>
      </c>
      <c r="BV69" s="261" t="s">
        <v>442</v>
      </c>
      <c r="BW69" s="261" t="s">
        <v>442</v>
      </c>
      <c r="BX69" s="261" t="s">
        <v>442</v>
      </c>
      <c r="BY69" s="261" t="s">
        <v>442</v>
      </c>
      <c r="BZ69" s="261" t="s">
        <v>442</v>
      </c>
      <c r="CA69" s="261" t="s">
        <v>442</v>
      </c>
      <c r="CB69" s="261" t="s">
        <v>442</v>
      </c>
      <c r="CC69" s="290" t="s">
        <v>442</v>
      </c>
      <c r="CD69" s="261" t="s">
        <v>442</v>
      </c>
      <c r="CE69" s="261" t="s">
        <v>442</v>
      </c>
      <c r="CF69" s="261" t="s">
        <v>442</v>
      </c>
      <c r="CG69" s="261" t="s">
        <v>442</v>
      </c>
      <c r="CH69" s="261" t="s">
        <v>442</v>
      </c>
      <c r="CI69" s="261" t="s">
        <v>442</v>
      </c>
      <c r="CJ69" s="261" t="s">
        <v>442</v>
      </c>
      <c r="CK69" s="261" t="s">
        <v>442</v>
      </c>
      <c r="CL69" s="261" t="s">
        <v>442</v>
      </c>
      <c r="CM69" s="261" t="s">
        <v>442</v>
      </c>
      <c r="CN69" s="261" t="s">
        <v>442</v>
      </c>
      <c r="CO69" s="261" t="s">
        <v>442</v>
      </c>
      <c r="CP69" s="261" t="s">
        <v>442</v>
      </c>
      <c r="CQ69" s="261" t="s">
        <v>442</v>
      </c>
      <c r="CR69" s="261" t="s">
        <v>588</v>
      </c>
      <c r="CS69" s="261" t="s">
        <v>433</v>
      </c>
      <c r="CT69" s="261" t="s">
        <v>442</v>
      </c>
      <c r="CU69" s="261" t="s">
        <v>589</v>
      </c>
      <c r="CV69" s="261" t="s">
        <v>442</v>
      </c>
      <c r="CW69" s="261" t="s">
        <v>442</v>
      </c>
      <c r="CX69" s="293" t="s">
        <v>442</v>
      </c>
      <c r="CY69" s="289" t="s">
        <v>442</v>
      </c>
      <c r="CZ69" s="287" t="s">
        <v>442</v>
      </c>
      <c r="DA69" s="293" t="s">
        <v>442</v>
      </c>
      <c r="DB69" s="261" t="s">
        <v>442</v>
      </c>
      <c r="DC69" s="261" t="s">
        <v>442</v>
      </c>
      <c r="DD69" s="261" t="s">
        <v>577</v>
      </c>
    </row>
    <row r="70" spans="1:108">
      <c r="A70" s="264" t="s">
        <v>380</v>
      </c>
      <c r="B70" s="284">
        <v>2437</v>
      </c>
      <c r="C70" s="284">
        <f t="shared" si="17"/>
        <v>2437</v>
      </c>
      <c r="D70" s="285">
        <v>11272</v>
      </c>
      <c r="E70" s="286">
        <f t="shared" si="18"/>
        <v>11272</v>
      </c>
      <c r="F70" s="287">
        <v>45869</v>
      </c>
      <c r="G70" s="285" t="s">
        <v>159</v>
      </c>
      <c r="H70" s="285" t="s">
        <v>573</v>
      </c>
      <c r="I70" s="261">
        <v>2021</v>
      </c>
      <c r="J70" s="261" t="s">
        <v>574</v>
      </c>
      <c r="K70" s="261" t="s">
        <v>575</v>
      </c>
      <c r="L70" s="288">
        <v>1109221</v>
      </c>
      <c r="M70" s="261" t="s">
        <v>576</v>
      </c>
      <c r="N70" s="261" t="s">
        <v>577</v>
      </c>
      <c r="O70" s="261" t="s">
        <v>578</v>
      </c>
      <c r="P70" s="287">
        <v>45273</v>
      </c>
      <c r="Q70" s="287" t="s">
        <v>592</v>
      </c>
      <c r="R70" s="261" t="s">
        <v>577</v>
      </c>
      <c r="S70" s="261" t="s">
        <v>580</v>
      </c>
      <c r="T70" s="261">
        <v>10</v>
      </c>
      <c r="U70" s="288">
        <v>0</v>
      </c>
      <c r="V70" s="289">
        <v>0</v>
      </c>
      <c r="W70" s="261" t="str">
        <f t="shared" si="19"/>
        <v>PERF</v>
      </c>
      <c r="X70" s="261" t="s">
        <v>581</v>
      </c>
      <c r="Y70" s="261" t="s">
        <v>581</v>
      </c>
      <c r="Z70" s="261" t="s">
        <v>573</v>
      </c>
      <c r="AA70" s="264" t="s">
        <v>380</v>
      </c>
      <c r="AB70" s="286">
        <f t="shared" si="20"/>
        <v>2437</v>
      </c>
      <c r="AC70" s="286">
        <v>8443</v>
      </c>
      <c r="AD70" s="286">
        <f t="shared" si="21"/>
        <v>8443</v>
      </c>
      <c r="AE70" s="261" t="s">
        <v>582</v>
      </c>
      <c r="AF70" s="261" t="s">
        <v>583</v>
      </c>
      <c r="AG70" s="290">
        <v>4900000</v>
      </c>
      <c r="AH70" s="261" t="s">
        <v>583</v>
      </c>
      <c r="AI70" s="291">
        <v>45197</v>
      </c>
      <c r="AJ70" s="261" t="s">
        <v>584</v>
      </c>
      <c r="AK70" s="292">
        <v>45548</v>
      </c>
      <c r="AL70" s="292" t="s">
        <v>585</v>
      </c>
      <c r="AM70" s="292" t="s">
        <v>442</v>
      </c>
      <c r="AN70" s="261" t="s">
        <v>442</v>
      </c>
      <c r="AO70" s="261" t="s">
        <v>442</v>
      </c>
      <c r="AP70" s="261" t="s">
        <v>442</v>
      </c>
      <c r="AQ70" s="261" t="s">
        <v>442</v>
      </c>
      <c r="AR70" s="290" t="s">
        <v>442</v>
      </c>
      <c r="AS70" s="287" t="s">
        <v>442</v>
      </c>
      <c r="AT70" s="261">
        <v>180</v>
      </c>
      <c r="AU70" s="261" t="s">
        <v>442</v>
      </c>
      <c r="AV70" s="290" t="s">
        <v>442</v>
      </c>
      <c r="AW70" s="290" t="s">
        <v>442</v>
      </c>
      <c r="AX70" s="261" t="s">
        <v>442</v>
      </c>
      <c r="AY70" s="261" t="s">
        <v>442</v>
      </c>
      <c r="AZ70" s="290" t="s">
        <v>442</v>
      </c>
      <c r="BA70" s="261">
        <v>100</v>
      </c>
      <c r="BB70" s="261" t="s">
        <v>442</v>
      </c>
      <c r="BC70" s="261" t="s">
        <v>586</v>
      </c>
      <c r="BD70" s="261" t="s">
        <v>586</v>
      </c>
      <c r="BE70" s="289" t="s">
        <v>442</v>
      </c>
      <c r="BF70" s="261" t="s">
        <v>442</v>
      </c>
      <c r="BG70" s="261" t="s">
        <v>442</v>
      </c>
      <c r="BH70" s="261" t="s">
        <v>587</v>
      </c>
      <c r="BI70" s="293" t="s">
        <v>442</v>
      </c>
      <c r="BJ70" s="261" t="s">
        <v>442</v>
      </c>
      <c r="BK70" s="261" t="s">
        <v>442</v>
      </c>
      <c r="BL70" s="294" t="s">
        <v>442</v>
      </c>
      <c r="BM70" s="261" t="s">
        <v>442</v>
      </c>
      <c r="BN70" s="261" t="s">
        <v>442</v>
      </c>
      <c r="BO70" s="261" t="s">
        <v>442</v>
      </c>
      <c r="BP70" s="261" t="s">
        <v>442</v>
      </c>
      <c r="BQ70" s="261" t="s">
        <v>442</v>
      </c>
      <c r="BR70" s="261" t="s">
        <v>442</v>
      </c>
      <c r="BS70" s="261" t="s">
        <v>442</v>
      </c>
      <c r="BT70" s="261" t="s">
        <v>442</v>
      </c>
      <c r="BU70" s="261" t="s">
        <v>442</v>
      </c>
      <c r="BV70" s="261" t="s">
        <v>442</v>
      </c>
      <c r="BW70" s="261" t="s">
        <v>442</v>
      </c>
      <c r="BX70" s="261" t="s">
        <v>442</v>
      </c>
      <c r="BY70" s="261" t="s">
        <v>442</v>
      </c>
      <c r="BZ70" s="261" t="s">
        <v>442</v>
      </c>
      <c r="CA70" s="261" t="s">
        <v>442</v>
      </c>
      <c r="CB70" s="261">
        <v>45588</v>
      </c>
      <c r="CC70" s="290" t="s">
        <v>442</v>
      </c>
      <c r="CD70" s="261" t="s">
        <v>442</v>
      </c>
      <c r="CE70" s="261" t="s">
        <v>442</v>
      </c>
      <c r="CF70" s="261" t="s">
        <v>442</v>
      </c>
      <c r="CG70" s="261" t="s">
        <v>442</v>
      </c>
      <c r="CH70" s="261" t="s">
        <v>442</v>
      </c>
      <c r="CI70" s="261" t="s">
        <v>442</v>
      </c>
      <c r="CJ70" s="261" t="s">
        <v>442</v>
      </c>
      <c r="CK70" s="261" t="s">
        <v>442</v>
      </c>
      <c r="CL70" s="261" t="s">
        <v>442</v>
      </c>
      <c r="CM70" s="261" t="s">
        <v>442</v>
      </c>
      <c r="CN70" s="261" t="s">
        <v>442</v>
      </c>
      <c r="CO70" s="261" t="s">
        <v>442</v>
      </c>
      <c r="CP70" s="261" t="s">
        <v>442</v>
      </c>
      <c r="CQ70" s="261" t="s">
        <v>442</v>
      </c>
      <c r="CR70" s="261" t="s">
        <v>588</v>
      </c>
      <c r="CS70" s="261" t="s">
        <v>433</v>
      </c>
      <c r="CT70" s="261" t="s">
        <v>442</v>
      </c>
      <c r="CU70" s="261" t="s">
        <v>589</v>
      </c>
      <c r="CV70" s="261" t="s">
        <v>442</v>
      </c>
      <c r="CW70" s="261" t="s">
        <v>442</v>
      </c>
      <c r="CX70" s="293" t="s">
        <v>442</v>
      </c>
      <c r="CY70" s="289" t="s">
        <v>442</v>
      </c>
      <c r="CZ70" s="287" t="s">
        <v>442</v>
      </c>
      <c r="DA70" s="293" t="s">
        <v>442</v>
      </c>
      <c r="DB70" s="261" t="s">
        <v>442</v>
      </c>
      <c r="DC70" s="261" t="s">
        <v>442</v>
      </c>
      <c r="DD70" s="261" t="s">
        <v>577</v>
      </c>
    </row>
    <row r="71" spans="1:108">
      <c r="A71" s="264" t="s">
        <v>380</v>
      </c>
      <c r="B71" s="284">
        <v>2307</v>
      </c>
      <c r="C71" s="284">
        <f t="shared" si="17"/>
        <v>2307</v>
      </c>
      <c r="D71" s="285">
        <v>10879</v>
      </c>
      <c r="E71" s="286">
        <f t="shared" si="18"/>
        <v>10879</v>
      </c>
      <c r="F71" s="287">
        <v>45869</v>
      </c>
      <c r="G71" s="285" t="s">
        <v>159</v>
      </c>
      <c r="H71" s="285" t="s">
        <v>573</v>
      </c>
      <c r="I71" s="261">
        <v>2021</v>
      </c>
      <c r="J71" s="261" t="s">
        <v>574</v>
      </c>
      <c r="K71" s="261" t="s">
        <v>575</v>
      </c>
      <c r="L71" s="288">
        <v>2027376</v>
      </c>
      <c r="M71" s="261" t="s">
        <v>576</v>
      </c>
      <c r="N71" s="261" t="s">
        <v>577</v>
      </c>
      <c r="O71" s="261" t="s">
        <v>578</v>
      </c>
      <c r="P71" s="287">
        <v>44872</v>
      </c>
      <c r="Q71" s="287" t="s">
        <v>579</v>
      </c>
      <c r="R71" s="261" t="s">
        <v>577</v>
      </c>
      <c r="S71" s="261" t="s">
        <v>580</v>
      </c>
      <c r="T71" s="261">
        <v>12</v>
      </c>
      <c r="U71" s="288">
        <v>0</v>
      </c>
      <c r="V71" s="289">
        <v>0</v>
      </c>
      <c r="W71" s="261" t="str">
        <f t="shared" si="19"/>
        <v>PERF</v>
      </c>
      <c r="X71" s="261" t="s">
        <v>581</v>
      </c>
      <c r="Y71" s="261" t="s">
        <v>581</v>
      </c>
      <c r="Z71" s="261" t="s">
        <v>573</v>
      </c>
      <c r="AA71" s="264" t="s">
        <v>380</v>
      </c>
      <c r="AB71" s="286">
        <f t="shared" si="20"/>
        <v>2307</v>
      </c>
      <c r="AC71" s="286">
        <v>8285</v>
      </c>
      <c r="AD71" s="286">
        <f t="shared" si="21"/>
        <v>8285</v>
      </c>
      <c r="AE71" s="261" t="s">
        <v>582</v>
      </c>
      <c r="AF71" s="261" t="s">
        <v>583</v>
      </c>
      <c r="AG71" s="290">
        <v>9588199</v>
      </c>
      <c r="AH71" s="261" t="s">
        <v>583</v>
      </c>
      <c r="AI71" s="291">
        <v>44732</v>
      </c>
      <c r="AJ71" s="261" t="s">
        <v>584</v>
      </c>
      <c r="AK71" s="292">
        <v>45548</v>
      </c>
      <c r="AL71" s="292" t="s">
        <v>585</v>
      </c>
      <c r="AM71" s="292" t="s">
        <v>442</v>
      </c>
      <c r="AN71" s="261" t="s">
        <v>442</v>
      </c>
      <c r="AO71" s="261" t="s">
        <v>442</v>
      </c>
      <c r="AP71" s="261" t="s">
        <v>442</v>
      </c>
      <c r="AQ71" s="261" t="s">
        <v>442</v>
      </c>
      <c r="AR71" s="290">
        <v>147</v>
      </c>
      <c r="AS71" s="287">
        <f t="shared" ref="AS71:AS78" si="22">(AR71*30)+F71</f>
        <v>50279</v>
      </c>
      <c r="AT71" s="261">
        <v>180</v>
      </c>
      <c r="AU71" s="261" t="s">
        <v>442</v>
      </c>
      <c r="AV71" s="290">
        <v>6962619</v>
      </c>
      <c r="AW71" s="290">
        <v>6750594.3399999999</v>
      </c>
      <c r="AX71" s="261" t="s">
        <v>442</v>
      </c>
      <c r="AY71" s="261" t="s">
        <v>442</v>
      </c>
      <c r="AZ71" s="290">
        <v>6962619</v>
      </c>
      <c r="BA71" s="261">
        <v>100</v>
      </c>
      <c r="BB71" s="261" t="s">
        <v>442</v>
      </c>
      <c r="BC71" s="261" t="s">
        <v>586</v>
      </c>
      <c r="BD71" s="261" t="s">
        <v>586</v>
      </c>
      <c r="BE71" s="289">
        <v>98100</v>
      </c>
      <c r="BF71" s="261" t="s">
        <v>442</v>
      </c>
      <c r="BG71" s="261" t="s">
        <v>442</v>
      </c>
      <c r="BH71" s="261" t="s">
        <v>587</v>
      </c>
      <c r="BI71" s="293">
        <v>0.1467</v>
      </c>
      <c r="BJ71" s="261" t="s">
        <v>591</v>
      </c>
      <c r="BK71" s="261" t="s">
        <v>442</v>
      </c>
      <c r="BL71" s="294">
        <f t="shared" ref="BL71:BL78" si="23">BI71-IF(BJ71="Prime",10.75%-3.5%,7.41%)</f>
        <v>7.2599999999999998E-2</v>
      </c>
      <c r="BM71" s="261" t="s">
        <v>442</v>
      </c>
      <c r="BN71" s="261" t="s">
        <v>442</v>
      </c>
      <c r="BO71" s="261" t="s">
        <v>442</v>
      </c>
      <c r="BP71" s="261" t="s">
        <v>442</v>
      </c>
      <c r="BQ71" s="261" t="s">
        <v>442</v>
      </c>
      <c r="BR71" s="261" t="s">
        <v>442</v>
      </c>
      <c r="BS71" s="261" t="s">
        <v>442</v>
      </c>
      <c r="BT71" s="261" t="s">
        <v>442</v>
      </c>
      <c r="BU71" s="261" t="s">
        <v>442</v>
      </c>
      <c r="BV71" s="261" t="s">
        <v>442</v>
      </c>
      <c r="BW71" s="261" t="s">
        <v>442</v>
      </c>
      <c r="BX71" s="261" t="s">
        <v>442</v>
      </c>
      <c r="BY71" s="261" t="s">
        <v>442</v>
      </c>
      <c r="BZ71" s="261" t="s">
        <v>442</v>
      </c>
      <c r="CA71" s="261" t="s">
        <v>442</v>
      </c>
      <c r="CB71" s="261" t="s">
        <v>442</v>
      </c>
      <c r="CC71" s="290">
        <v>0</v>
      </c>
      <c r="CD71" s="261" t="s">
        <v>442</v>
      </c>
      <c r="CE71" s="261" t="s">
        <v>442</v>
      </c>
      <c r="CF71" s="261" t="s">
        <v>442</v>
      </c>
      <c r="CG71" s="261" t="s">
        <v>442</v>
      </c>
      <c r="CH71" s="261" t="s">
        <v>442</v>
      </c>
      <c r="CI71" s="261" t="s">
        <v>442</v>
      </c>
      <c r="CJ71" s="261" t="s">
        <v>442</v>
      </c>
      <c r="CK71" s="261" t="s">
        <v>442</v>
      </c>
      <c r="CL71" s="261" t="s">
        <v>442</v>
      </c>
      <c r="CM71" s="261" t="s">
        <v>442</v>
      </c>
      <c r="CN71" s="261" t="s">
        <v>442</v>
      </c>
      <c r="CO71" s="261" t="s">
        <v>442</v>
      </c>
      <c r="CP71" s="261" t="s">
        <v>442</v>
      </c>
      <c r="CQ71" s="261" t="s">
        <v>442</v>
      </c>
      <c r="CR71" s="261" t="s">
        <v>588</v>
      </c>
      <c r="CS71" s="261" t="s">
        <v>433</v>
      </c>
      <c r="CT71" s="261" t="s">
        <v>442</v>
      </c>
      <c r="CU71" s="261" t="s">
        <v>589</v>
      </c>
      <c r="CV71" s="261" t="s">
        <v>442</v>
      </c>
      <c r="CW71" s="261" t="s">
        <v>442</v>
      </c>
      <c r="CX71" s="293">
        <f t="shared" ref="CX71:CX78" si="24">AV71/CY71</f>
        <v>0.64291749263416131</v>
      </c>
      <c r="CY71" s="289">
        <v>10829724</v>
      </c>
      <c r="CZ71" s="287">
        <v>45210</v>
      </c>
      <c r="DA71" s="293">
        <v>0.69712309892608615</v>
      </c>
      <c r="DB71" s="261" t="s">
        <v>442</v>
      </c>
      <c r="DC71" s="261" t="s">
        <v>442</v>
      </c>
      <c r="DD71" s="261" t="s">
        <v>577</v>
      </c>
    </row>
    <row r="72" spans="1:108">
      <c r="A72" s="264" t="s">
        <v>380</v>
      </c>
      <c r="B72" s="284">
        <v>2408</v>
      </c>
      <c r="C72" s="284">
        <f t="shared" si="17"/>
        <v>2408</v>
      </c>
      <c r="D72" s="285">
        <v>11158</v>
      </c>
      <c r="E72" s="286">
        <f t="shared" si="18"/>
        <v>11158</v>
      </c>
      <c r="F72" s="287">
        <v>45869</v>
      </c>
      <c r="G72" s="285" t="s">
        <v>159</v>
      </c>
      <c r="H72" s="285" t="s">
        <v>573</v>
      </c>
      <c r="I72" s="261">
        <v>2021</v>
      </c>
      <c r="J72" s="261" t="s">
        <v>574</v>
      </c>
      <c r="K72" s="261" t="s">
        <v>575</v>
      </c>
      <c r="L72" s="288">
        <v>1495200</v>
      </c>
      <c r="M72" s="261" t="s">
        <v>576</v>
      </c>
      <c r="N72" s="261" t="s">
        <v>577</v>
      </c>
      <c r="O72" s="261" t="s">
        <v>578</v>
      </c>
      <c r="P72" s="287">
        <v>45204</v>
      </c>
      <c r="Q72" s="287" t="s">
        <v>592</v>
      </c>
      <c r="R72" s="261" t="s">
        <v>577</v>
      </c>
      <c r="S72" s="261" t="s">
        <v>580</v>
      </c>
      <c r="T72" s="261">
        <v>18</v>
      </c>
      <c r="U72" s="288">
        <v>0</v>
      </c>
      <c r="V72" s="289">
        <v>0</v>
      </c>
      <c r="W72" s="261" t="str">
        <f t="shared" si="19"/>
        <v>PERF</v>
      </c>
      <c r="X72" s="261" t="s">
        <v>581</v>
      </c>
      <c r="Y72" s="261" t="s">
        <v>581</v>
      </c>
      <c r="Z72" s="261" t="s">
        <v>573</v>
      </c>
      <c r="AA72" s="264" t="s">
        <v>380</v>
      </c>
      <c r="AB72" s="286">
        <f t="shared" si="20"/>
        <v>2408</v>
      </c>
      <c r="AC72" s="286">
        <v>8411</v>
      </c>
      <c r="AD72" s="286">
        <f t="shared" si="21"/>
        <v>8411</v>
      </c>
      <c r="AE72" s="261" t="s">
        <v>593</v>
      </c>
      <c r="AF72" s="261" t="s">
        <v>583</v>
      </c>
      <c r="AG72" s="290">
        <v>7800000</v>
      </c>
      <c r="AH72" s="261" t="s">
        <v>583</v>
      </c>
      <c r="AI72" s="291">
        <v>45063</v>
      </c>
      <c r="AJ72" s="261" t="s">
        <v>584</v>
      </c>
      <c r="AK72" s="292">
        <v>45548</v>
      </c>
      <c r="AL72" s="292" t="s">
        <v>585</v>
      </c>
      <c r="AM72" s="292" t="s">
        <v>442</v>
      </c>
      <c r="AN72" s="261" t="s">
        <v>442</v>
      </c>
      <c r="AO72" s="261" t="s">
        <v>442</v>
      </c>
      <c r="AP72" s="261" t="s">
        <v>442</v>
      </c>
      <c r="AQ72" s="261" t="s">
        <v>442</v>
      </c>
      <c r="AR72" s="290">
        <v>158</v>
      </c>
      <c r="AS72" s="287">
        <f t="shared" si="22"/>
        <v>50609</v>
      </c>
      <c r="AT72" s="261">
        <v>180</v>
      </c>
      <c r="AU72" s="261" t="s">
        <v>442</v>
      </c>
      <c r="AV72" s="290">
        <v>5407428</v>
      </c>
      <c r="AW72" s="290">
        <v>5182847.5199999996</v>
      </c>
      <c r="AX72" s="261" t="s">
        <v>442</v>
      </c>
      <c r="AY72" s="261" t="s">
        <v>442</v>
      </c>
      <c r="AZ72" s="290">
        <v>5407428</v>
      </c>
      <c r="BA72" s="261">
        <v>100</v>
      </c>
      <c r="BB72" s="261" t="s">
        <v>442</v>
      </c>
      <c r="BC72" s="261" t="s">
        <v>586</v>
      </c>
      <c r="BD72" s="261" t="s">
        <v>586</v>
      </c>
      <c r="BE72" s="289">
        <v>70317</v>
      </c>
      <c r="BF72" s="261" t="s">
        <v>442</v>
      </c>
      <c r="BG72" s="261" t="s">
        <v>442</v>
      </c>
      <c r="BH72" s="261" t="s">
        <v>587</v>
      </c>
      <c r="BI72" s="293">
        <v>0.1371</v>
      </c>
      <c r="BJ72" s="261" t="s">
        <v>591</v>
      </c>
      <c r="BK72" s="261" t="s">
        <v>442</v>
      </c>
      <c r="BL72" s="294">
        <f t="shared" si="23"/>
        <v>6.3E-2</v>
      </c>
      <c r="BM72" s="261" t="s">
        <v>442</v>
      </c>
      <c r="BN72" s="261" t="s">
        <v>442</v>
      </c>
      <c r="BO72" s="261" t="s">
        <v>442</v>
      </c>
      <c r="BP72" s="261" t="s">
        <v>442</v>
      </c>
      <c r="BQ72" s="261" t="s">
        <v>442</v>
      </c>
      <c r="BR72" s="261" t="s">
        <v>442</v>
      </c>
      <c r="BS72" s="261" t="s">
        <v>442</v>
      </c>
      <c r="BT72" s="261" t="s">
        <v>442</v>
      </c>
      <c r="BU72" s="261" t="s">
        <v>442</v>
      </c>
      <c r="BV72" s="261" t="s">
        <v>442</v>
      </c>
      <c r="BW72" s="261" t="s">
        <v>442</v>
      </c>
      <c r="BX72" s="261" t="s">
        <v>442</v>
      </c>
      <c r="BY72" s="261" t="s">
        <v>442</v>
      </c>
      <c r="BZ72" s="261" t="s">
        <v>442</v>
      </c>
      <c r="CA72" s="261" t="s">
        <v>442</v>
      </c>
      <c r="CB72" s="261" t="s">
        <v>442</v>
      </c>
      <c r="CC72" s="290">
        <v>0</v>
      </c>
      <c r="CD72" s="261" t="s">
        <v>442</v>
      </c>
      <c r="CE72" s="261" t="s">
        <v>442</v>
      </c>
      <c r="CF72" s="261" t="s">
        <v>442</v>
      </c>
      <c r="CG72" s="261" t="s">
        <v>442</v>
      </c>
      <c r="CH72" s="261" t="s">
        <v>442</v>
      </c>
      <c r="CI72" s="261" t="s">
        <v>442</v>
      </c>
      <c r="CJ72" s="261" t="s">
        <v>442</v>
      </c>
      <c r="CK72" s="261" t="s">
        <v>442</v>
      </c>
      <c r="CL72" s="261" t="s">
        <v>442</v>
      </c>
      <c r="CM72" s="261" t="s">
        <v>442</v>
      </c>
      <c r="CN72" s="261" t="s">
        <v>442</v>
      </c>
      <c r="CO72" s="261" t="s">
        <v>442</v>
      </c>
      <c r="CP72" s="261" t="s">
        <v>442</v>
      </c>
      <c r="CQ72" s="261" t="s">
        <v>442</v>
      </c>
      <c r="CR72" s="261" t="s">
        <v>588</v>
      </c>
      <c r="CS72" s="261" t="s">
        <v>433</v>
      </c>
      <c r="CT72" s="261" t="s">
        <v>442</v>
      </c>
      <c r="CU72" s="261" t="s">
        <v>589</v>
      </c>
      <c r="CV72" s="261" t="s">
        <v>442</v>
      </c>
      <c r="CW72" s="261" t="s">
        <v>442</v>
      </c>
      <c r="CX72" s="293">
        <f t="shared" si="24"/>
        <v>0.67592850000000004</v>
      </c>
      <c r="CY72" s="289">
        <v>8000000</v>
      </c>
      <c r="CZ72" s="287">
        <v>45070</v>
      </c>
      <c r="DA72" s="293">
        <v>0.67592850000000004</v>
      </c>
      <c r="DB72" s="261" t="s">
        <v>442</v>
      </c>
      <c r="DC72" s="261" t="s">
        <v>442</v>
      </c>
      <c r="DD72" s="261" t="s">
        <v>577</v>
      </c>
    </row>
    <row r="73" spans="1:108">
      <c r="A73" s="264" t="s">
        <v>380</v>
      </c>
      <c r="B73" s="284">
        <v>2471</v>
      </c>
      <c r="C73" s="284">
        <f t="shared" si="17"/>
        <v>2471</v>
      </c>
      <c r="D73" s="285">
        <v>11318</v>
      </c>
      <c r="E73" s="286">
        <f t="shared" si="18"/>
        <v>11318</v>
      </c>
      <c r="F73" s="287">
        <v>45869</v>
      </c>
      <c r="G73" s="285" t="s">
        <v>159</v>
      </c>
      <c r="H73" s="285" t="s">
        <v>573</v>
      </c>
      <c r="I73" s="261">
        <v>2021</v>
      </c>
      <c r="J73" s="261" t="s">
        <v>574</v>
      </c>
      <c r="K73" s="261" t="s">
        <v>575</v>
      </c>
      <c r="L73" s="288">
        <v>2156445</v>
      </c>
      <c r="M73" s="261" t="s">
        <v>576</v>
      </c>
      <c r="N73" s="261" t="s">
        <v>577</v>
      </c>
      <c r="O73" s="261" t="s">
        <v>578</v>
      </c>
      <c r="P73" s="287">
        <v>45387</v>
      </c>
      <c r="Q73" s="287" t="s">
        <v>579</v>
      </c>
      <c r="R73" s="261" t="s">
        <v>577</v>
      </c>
      <c r="S73" s="261" t="s">
        <v>580</v>
      </c>
      <c r="T73" s="261">
        <v>9</v>
      </c>
      <c r="U73" s="288">
        <v>0</v>
      </c>
      <c r="V73" s="289">
        <v>0</v>
      </c>
      <c r="W73" s="261" t="str">
        <f t="shared" si="19"/>
        <v>PERF</v>
      </c>
      <c r="X73" s="261" t="s">
        <v>581</v>
      </c>
      <c r="Y73" s="261" t="s">
        <v>581</v>
      </c>
      <c r="Z73" s="261" t="s">
        <v>573</v>
      </c>
      <c r="AA73" s="264" t="s">
        <v>380</v>
      </c>
      <c r="AB73" s="286">
        <f t="shared" si="20"/>
        <v>2471</v>
      </c>
      <c r="AC73" s="286">
        <v>8453</v>
      </c>
      <c r="AD73" s="286">
        <f t="shared" si="21"/>
        <v>8453</v>
      </c>
      <c r="AE73" s="261" t="s">
        <v>593</v>
      </c>
      <c r="AF73" s="261" t="s">
        <v>583</v>
      </c>
      <c r="AG73" s="290">
        <v>11158394</v>
      </c>
      <c r="AH73" s="261" t="s">
        <v>583</v>
      </c>
      <c r="AI73" s="291">
        <v>45222</v>
      </c>
      <c r="AJ73" s="261" t="s">
        <v>584</v>
      </c>
      <c r="AK73" s="292">
        <v>45548</v>
      </c>
      <c r="AL73" s="292" t="s">
        <v>585</v>
      </c>
      <c r="AM73" s="292" t="s">
        <v>442</v>
      </c>
      <c r="AN73" s="261" t="s">
        <v>442</v>
      </c>
      <c r="AO73" s="261" t="s">
        <v>442</v>
      </c>
      <c r="AP73" s="261" t="s">
        <v>442</v>
      </c>
      <c r="AQ73" s="261" t="s">
        <v>442</v>
      </c>
      <c r="AR73" s="290">
        <v>164</v>
      </c>
      <c r="AS73" s="287">
        <f t="shared" si="22"/>
        <v>50789</v>
      </c>
      <c r="AT73" s="261">
        <v>180</v>
      </c>
      <c r="AU73" s="261" t="s">
        <v>442</v>
      </c>
      <c r="AV73" s="290">
        <v>6354850</v>
      </c>
      <c r="AW73" s="290">
        <v>6270726.9699999997</v>
      </c>
      <c r="AX73" s="261" t="s">
        <v>442</v>
      </c>
      <c r="AY73" s="261" t="s">
        <v>442</v>
      </c>
      <c r="AZ73" s="290">
        <v>6354850</v>
      </c>
      <c r="BA73" s="261">
        <v>100</v>
      </c>
      <c r="BB73" s="261" t="s">
        <v>442</v>
      </c>
      <c r="BC73" s="261" t="s">
        <v>586</v>
      </c>
      <c r="BD73" s="261" t="s">
        <v>586</v>
      </c>
      <c r="BE73" s="289">
        <v>86004</v>
      </c>
      <c r="BF73" s="261" t="s">
        <v>442</v>
      </c>
      <c r="BG73" s="261" t="s">
        <v>442</v>
      </c>
      <c r="BH73" s="261" t="s">
        <v>587</v>
      </c>
      <c r="BI73" s="293">
        <v>0.1421</v>
      </c>
      <c r="BJ73" s="261" t="s">
        <v>591</v>
      </c>
      <c r="BK73" s="261" t="s">
        <v>442</v>
      </c>
      <c r="BL73" s="294">
        <f t="shared" si="23"/>
        <v>6.8000000000000005E-2</v>
      </c>
      <c r="BM73" s="261" t="s">
        <v>442</v>
      </c>
      <c r="BN73" s="261" t="s">
        <v>442</v>
      </c>
      <c r="BO73" s="261" t="s">
        <v>442</v>
      </c>
      <c r="BP73" s="261" t="s">
        <v>442</v>
      </c>
      <c r="BQ73" s="261" t="s">
        <v>442</v>
      </c>
      <c r="BR73" s="261" t="s">
        <v>442</v>
      </c>
      <c r="BS73" s="261" t="s">
        <v>442</v>
      </c>
      <c r="BT73" s="261" t="s">
        <v>442</v>
      </c>
      <c r="BU73" s="261" t="s">
        <v>442</v>
      </c>
      <c r="BV73" s="261" t="s">
        <v>442</v>
      </c>
      <c r="BW73" s="261" t="s">
        <v>442</v>
      </c>
      <c r="BX73" s="261" t="s">
        <v>442</v>
      </c>
      <c r="BY73" s="261" t="s">
        <v>442</v>
      </c>
      <c r="BZ73" s="261" t="s">
        <v>442</v>
      </c>
      <c r="CA73" s="261" t="s">
        <v>442</v>
      </c>
      <c r="CB73" s="261" t="s">
        <v>442</v>
      </c>
      <c r="CC73" s="290">
        <v>0</v>
      </c>
      <c r="CD73" s="261" t="s">
        <v>442</v>
      </c>
      <c r="CE73" s="261" t="s">
        <v>442</v>
      </c>
      <c r="CF73" s="261" t="s">
        <v>442</v>
      </c>
      <c r="CG73" s="261" t="s">
        <v>442</v>
      </c>
      <c r="CH73" s="261" t="s">
        <v>442</v>
      </c>
      <c r="CI73" s="261" t="s">
        <v>442</v>
      </c>
      <c r="CJ73" s="261" t="s">
        <v>442</v>
      </c>
      <c r="CK73" s="261" t="s">
        <v>442</v>
      </c>
      <c r="CL73" s="261" t="s">
        <v>442</v>
      </c>
      <c r="CM73" s="261" t="s">
        <v>442</v>
      </c>
      <c r="CN73" s="261" t="s">
        <v>442</v>
      </c>
      <c r="CO73" s="261" t="s">
        <v>442</v>
      </c>
      <c r="CP73" s="261" t="s">
        <v>442</v>
      </c>
      <c r="CQ73" s="261" t="s">
        <v>442</v>
      </c>
      <c r="CR73" s="261" t="s">
        <v>588</v>
      </c>
      <c r="CS73" s="261" t="s">
        <v>433</v>
      </c>
      <c r="CT73" s="261" t="s">
        <v>442</v>
      </c>
      <c r="CU73" s="261" t="s">
        <v>589</v>
      </c>
      <c r="CV73" s="261" t="s">
        <v>442</v>
      </c>
      <c r="CW73" s="261" t="s">
        <v>442</v>
      </c>
      <c r="CX73" s="293">
        <f t="shared" si="24"/>
        <v>0.56951296037763144</v>
      </c>
      <c r="CY73" s="289">
        <v>11158394</v>
      </c>
      <c r="CZ73" s="287">
        <v>45222</v>
      </c>
      <c r="DA73" s="293">
        <v>0.56951296037763144</v>
      </c>
      <c r="DB73" s="261" t="s">
        <v>442</v>
      </c>
      <c r="DC73" s="261" t="s">
        <v>442</v>
      </c>
      <c r="DD73" s="261" t="s">
        <v>577</v>
      </c>
    </row>
    <row r="74" spans="1:108">
      <c r="A74" s="264" t="s">
        <v>380</v>
      </c>
      <c r="B74" s="284">
        <v>1241</v>
      </c>
      <c r="C74" s="284">
        <f t="shared" si="17"/>
        <v>1241</v>
      </c>
      <c r="D74" s="285">
        <v>8841</v>
      </c>
      <c r="E74" s="286">
        <f t="shared" si="18"/>
        <v>8841</v>
      </c>
      <c r="F74" s="287">
        <v>45869</v>
      </c>
      <c r="G74" s="285" t="s">
        <v>159</v>
      </c>
      <c r="H74" s="285" t="s">
        <v>573</v>
      </c>
      <c r="I74" s="261">
        <v>2021</v>
      </c>
      <c r="J74" s="261" t="s">
        <v>574</v>
      </c>
      <c r="K74" s="261" t="s">
        <v>575</v>
      </c>
      <c r="L74" s="288">
        <v>7884254</v>
      </c>
      <c r="M74" s="261" t="s">
        <v>576</v>
      </c>
      <c r="N74" s="261" t="s">
        <v>577</v>
      </c>
      <c r="O74" s="261" t="s">
        <v>578</v>
      </c>
      <c r="P74" s="287">
        <v>41327</v>
      </c>
      <c r="Q74" s="287" t="s">
        <v>579</v>
      </c>
      <c r="R74" s="261" t="s">
        <v>577</v>
      </c>
      <c r="S74" s="261" t="s">
        <v>580</v>
      </c>
      <c r="T74" s="261">
        <v>87</v>
      </c>
      <c r="U74" s="288">
        <v>0</v>
      </c>
      <c r="V74" s="289">
        <v>0</v>
      </c>
      <c r="W74" s="261" t="str">
        <f t="shared" si="19"/>
        <v>PERF</v>
      </c>
      <c r="X74" s="261" t="s">
        <v>581</v>
      </c>
      <c r="Y74" s="261" t="s">
        <v>581</v>
      </c>
      <c r="Z74" s="261" t="s">
        <v>573</v>
      </c>
      <c r="AA74" s="264" t="s">
        <v>380</v>
      </c>
      <c r="AB74" s="286">
        <f t="shared" si="20"/>
        <v>1241</v>
      </c>
      <c r="AC74" s="286">
        <v>7153</v>
      </c>
      <c r="AD74" s="286">
        <f t="shared" si="21"/>
        <v>7153</v>
      </c>
      <c r="AE74" s="261" t="s">
        <v>582</v>
      </c>
      <c r="AF74" s="261" t="s">
        <v>583</v>
      </c>
      <c r="AG74" s="290">
        <v>10715195</v>
      </c>
      <c r="AH74" s="261" t="s">
        <v>583</v>
      </c>
      <c r="AI74" s="291">
        <v>41249</v>
      </c>
      <c r="AJ74" s="261" t="s">
        <v>584</v>
      </c>
      <c r="AK74" s="292">
        <v>45548</v>
      </c>
      <c r="AL74" s="292" t="s">
        <v>585</v>
      </c>
      <c r="AM74" s="292" t="s">
        <v>442</v>
      </c>
      <c r="AN74" s="261" t="s">
        <v>442</v>
      </c>
      <c r="AO74" s="261" t="s">
        <v>442</v>
      </c>
      <c r="AP74" s="261" t="s">
        <v>442</v>
      </c>
      <c r="AQ74" s="261" t="s">
        <v>442</v>
      </c>
      <c r="AR74" s="290">
        <v>30</v>
      </c>
      <c r="AS74" s="287">
        <f t="shared" si="22"/>
        <v>46769</v>
      </c>
      <c r="AT74" s="261">
        <v>180</v>
      </c>
      <c r="AU74" s="261" t="s">
        <v>442</v>
      </c>
      <c r="AV74" s="290">
        <v>11073581</v>
      </c>
      <c r="AW74" s="290">
        <v>4190389.35</v>
      </c>
      <c r="AX74" s="261" t="s">
        <v>442</v>
      </c>
      <c r="AY74" s="261" t="s">
        <v>442</v>
      </c>
      <c r="AZ74" s="290">
        <v>11073581</v>
      </c>
      <c r="BA74" s="261">
        <v>100</v>
      </c>
      <c r="BB74" s="261" t="s">
        <v>442</v>
      </c>
      <c r="BC74" s="261" t="s">
        <v>586</v>
      </c>
      <c r="BD74" s="261" t="s">
        <v>586</v>
      </c>
      <c r="BE74" s="289">
        <v>197700</v>
      </c>
      <c r="BF74" s="261" t="s">
        <v>442</v>
      </c>
      <c r="BG74" s="261" t="s">
        <v>442</v>
      </c>
      <c r="BH74" s="261" t="s">
        <v>587</v>
      </c>
      <c r="BI74" s="293">
        <v>0.15509999999999999</v>
      </c>
      <c r="BJ74" s="261" t="s">
        <v>591</v>
      </c>
      <c r="BK74" s="261" t="s">
        <v>442</v>
      </c>
      <c r="BL74" s="294">
        <f t="shared" si="23"/>
        <v>8.0999999999999989E-2</v>
      </c>
      <c r="BM74" s="261" t="s">
        <v>442</v>
      </c>
      <c r="BN74" s="261" t="s">
        <v>442</v>
      </c>
      <c r="BO74" s="261" t="s">
        <v>442</v>
      </c>
      <c r="BP74" s="261" t="s">
        <v>442</v>
      </c>
      <c r="BQ74" s="261" t="s">
        <v>442</v>
      </c>
      <c r="BR74" s="261" t="s">
        <v>442</v>
      </c>
      <c r="BS74" s="261" t="s">
        <v>442</v>
      </c>
      <c r="BT74" s="261" t="s">
        <v>442</v>
      </c>
      <c r="BU74" s="261" t="s">
        <v>442</v>
      </c>
      <c r="BV74" s="261" t="s">
        <v>442</v>
      </c>
      <c r="BW74" s="261" t="s">
        <v>442</v>
      </c>
      <c r="BX74" s="261" t="s">
        <v>442</v>
      </c>
      <c r="BY74" s="261" t="s">
        <v>442</v>
      </c>
      <c r="BZ74" s="261" t="s">
        <v>442</v>
      </c>
      <c r="CA74" s="261" t="s">
        <v>442</v>
      </c>
      <c r="CB74" s="261" t="s">
        <v>442</v>
      </c>
      <c r="CC74" s="290">
        <v>0</v>
      </c>
      <c r="CD74" s="261" t="s">
        <v>442</v>
      </c>
      <c r="CE74" s="261" t="s">
        <v>442</v>
      </c>
      <c r="CF74" s="261" t="s">
        <v>442</v>
      </c>
      <c r="CG74" s="261" t="s">
        <v>442</v>
      </c>
      <c r="CH74" s="261" t="s">
        <v>442</v>
      </c>
      <c r="CI74" s="261" t="s">
        <v>442</v>
      </c>
      <c r="CJ74" s="261" t="s">
        <v>442</v>
      </c>
      <c r="CK74" s="261" t="s">
        <v>442</v>
      </c>
      <c r="CL74" s="261" t="s">
        <v>442</v>
      </c>
      <c r="CM74" s="261" t="s">
        <v>442</v>
      </c>
      <c r="CN74" s="261" t="s">
        <v>442</v>
      </c>
      <c r="CO74" s="261" t="s">
        <v>442</v>
      </c>
      <c r="CP74" s="261" t="s">
        <v>442</v>
      </c>
      <c r="CQ74" s="261" t="s">
        <v>442</v>
      </c>
      <c r="CR74" s="261" t="s">
        <v>588</v>
      </c>
      <c r="CS74" s="261" t="s">
        <v>433</v>
      </c>
      <c r="CT74" s="261" t="s">
        <v>442</v>
      </c>
      <c r="CU74" s="261" t="s">
        <v>589</v>
      </c>
      <c r="CV74" s="261" t="s">
        <v>442</v>
      </c>
      <c r="CW74" s="261" t="s">
        <v>442</v>
      </c>
      <c r="CX74" s="293">
        <f t="shared" si="24"/>
        <v>0.48610978928884985</v>
      </c>
      <c r="CY74" s="289">
        <v>22780000</v>
      </c>
      <c r="CZ74" s="287">
        <v>45741</v>
      </c>
      <c r="DA74" s="293">
        <v>0.79576898198988766</v>
      </c>
      <c r="DB74" s="261" t="s">
        <v>442</v>
      </c>
      <c r="DC74" s="261" t="s">
        <v>442</v>
      </c>
      <c r="DD74" s="261" t="s">
        <v>577</v>
      </c>
    </row>
    <row r="75" spans="1:108">
      <c r="A75" s="264" t="s">
        <v>380</v>
      </c>
      <c r="B75" s="284">
        <v>2510</v>
      </c>
      <c r="C75" s="284">
        <f t="shared" si="17"/>
        <v>2510</v>
      </c>
      <c r="D75" s="285">
        <v>11359</v>
      </c>
      <c r="E75" s="286">
        <f t="shared" si="18"/>
        <v>11359</v>
      </c>
      <c r="F75" s="287">
        <v>45869</v>
      </c>
      <c r="G75" s="285" t="s">
        <v>159</v>
      </c>
      <c r="H75" s="285" t="s">
        <v>573</v>
      </c>
      <c r="I75" s="261">
        <v>2021</v>
      </c>
      <c r="J75" s="261" t="s">
        <v>574</v>
      </c>
      <c r="K75" s="261" t="s">
        <v>575</v>
      </c>
      <c r="L75" s="288">
        <v>952618</v>
      </c>
      <c r="M75" s="261" t="s">
        <v>576</v>
      </c>
      <c r="N75" s="261" t="s">
        <v>577</v>
      </c>
      <c r="O75" s="261" t="s">
        <v>578</v>
      </c>
      <c r="P75" s="287">
        <v>45485</v>
      </c>
      <c r="Q75" s="287" t="s">
        <v>590</v>
      </c>
      <c r="R75" s="261" t="s">
        <v>577</v>
      </c>
      <c r="S75" s="261" t="s">
        <v>580</v>
      </c>
      <c r="T75" s="261">
        <v>6</v>
      </c>
      <c r="U75" s="288">
        <v>0</v>
      </c>
      <c r="V75" s="289">
        <v>0</v>
      </c>
      <c r="W75" s="261" t="str">
        <f t="shared" si="19"/>
        <v>PERF</v>
      </c>
      <c r="X75" s="261" t="s">
        <v>581</v>
      </c>
      <c r="Y75" s="261" t="s">
        <v>581</v>
      </c>
      <c r="Z75" s="261" t="s">
        <v>573</v>
      </c>
      <c r="AA75" s="264" t="s">
        <v>380</v>
      </c>
      <c r="AB75" s="286">
        <f t="shared" si="20"/>
        <v>2510</v>
      </c>
      <c r="AC75" s="286">
        <v>8464</v>
      </c>
      <c r="AD75" s="286">
        <f t="shared" si="21"/>
        <v>8464</v>
      </c>
      <c r="AE75" s="261" t="s">
        <v>597</v>
      </c>
      <c r="AF75" s="261" t="s">
        <v>583</v>
      </c>
      <c r="AG75" s="290">
        <v>7730782</v>
      </c>
      <c r="AH75" s="261" t="s">
        <v>583</v>
      </c>
      <c r="AI75" s="291">
        <v>45240</v>
      </c>
      <c r="AJ75" s="261" t="s">
        <v>584</v>
      </c>
      <c r="AK75" s="292">
        <v>45548</v>
      </c>
      <c r="AL75" s="292" t="s">
        <v>585</v>
      </c>
      <c r="AM75" s="292" t="s">
        <v>442</v>
      </c>
      <c r="AN75" s="261" t="s">
        <v>442</v>
      </c>
      <c r="AO75" s="261" t="s">
        <v>442</v>
      </c>
      <c r="AP75" s="261" t="s">
        <v>442</v>
      </c>
      <c r="AQ75" s="261" t="s">
        <v>442</v>
      </c>
      <c r="AR75" s="290">
        <v>167</v>
      </c>
      <c r="AS75" s="287">
        <f t="shared" si="22"/>
        <v>50879</v>
      </c>
      <c r="AT75" s="261">
        <v>180</v>
      </c>
      <c r="AU75" s="261" t="s">
        <v>442</v>
      </c>
      <c r="AV75" s="290">
        <v>3366000</v>
      </c>
      <c r="AW75" s="290">
        <v>3380758.09</v>
      </c>
      <c r="AX75" s="261" t="s">
        <v>442</v>
      </c>
      <c r="AY75" s="261" t="s">
        <v>442</v>
      </c>
      <c r="AZ75" s="290">
        <v>3366000</v>
      </c>
      <c r="BA75" s="261">
        <v>100</v>
      </c>
      <c r="BB75" s="261" t="s">
        <v>442</v>
      </c>
      <c r="BC75" s="261" t="s">
        <v>586</v>
      </c>
      <c r="BD75" s="261" t="s">
        <v>586</v>
      </c>
      <c r="BE75" s="289">
        <v>46100</v>
      </c>
      <c r="BF75" s="261" t="s">
        <v>442</v>
      </c>
      <c r="BG75" s="261" t="s">
        <v>442</v>
      </c>
      <c r="BH75" s="261" t="s">
        <v>587</v>
      </c>
      <c r="BI75" s="293">
        <v>0.1421</v>
      </c>
      <c r="BJ75" s="261" t="s">
        <v>591</v>
      </c>
      <c r="BK75" s="261" t="s">
        <v>442</v>
      </c>
      <c r="BL75" s="294">
        <f t="shared" si="23"/>
        <v>6.8000000000000005E-2</v>
      </c>
      <c r="BM75" s="261" t="s">
        <v>442</v>
      </c>
      <c r="BN75" s="261" t="s">
        <v>442</v>
      </c>
      <c r="BO75" s="261" t="s">
        <v>442</v>
      </c>
      <c r="BP75" s="261" t="s">
        <v>442</v>
      </c>
      <c r="BQ75" s="261" t="s">
        <v>442</v>
      </c>
      <c r="BR75" s="261" t="s">
        <v>442</v>
      </c>
      <c r="BS75" s="261" t="s">
        <v>442</v>
      </c>
      <c r="BT75" s="261" t="s">
        <v>442</v>
      </c>
      <c r="BU75" s="261" t="s">
        <v>442</v>
      </c>
      <c r="BV75" s="261" t="s">
        <v>442</v>
      </c>
      <c r="BW75" s="261" t="s">
        <v>442</v>
      </c>
      <c r="BX75" s="261" t="s">
        <v>442</v>
      </c>
      <c r="BY75" s="261" t="s">
        <v>442</v>
      </c>
      <c r="BZ75" s="261" t="s">
        <v>442</v>
      </c>
      <c r="CA75" s="261" t="s">
        <v>442</v>
      </c>
      <c r="CB75" s="261" t="s">
        <v>442</v>
      </c>
      <c r="CC75" s="290">
        <v>0</v>
      </c>
      <c r="CD75" s="261" t="s">
        <v>442</v>
      </c>
      <c r="CE75" s="261" t="s">
        <v>442</v>
      </c>
      <c r="CF75" s="261" t="s">
        <v>442</v>
      </c>
      <c r="CG75" s="261" t="s">
        <v>442</v>
      </c>
      <c r="CH75" s="261" t="s">
        <v>442</v>
      </c>
      <c r="CI75" s="261" t="s">
        <v>442</v>
      </c>
      <c r="CJ75" s="261" t="s">
        <v>442</v>
      </c>
      <c r="CK75" s="261" t="s">
        <v>442</v>
      </c>
      <c r="CL75" s="261" t="s">
        <v>442</v>
      </c>
      <c r="CM75" s="261" t="s">
        <v>442</v>
      </c>
      <c r="CN75" s="261" t="s">
        <v>442</v>
      </c>
      <c r="CO75" s="261" t="s">
        <v>442</v>
      </c>
      <c r="CP75" s="261" t="s">
        <v>442</v>
      </c>
      <c r="CQ75" s="261" t="s">
        <v>442</v>
      </c>
      <c r="CR75" s="261" t="s">
        <v>588</v>
      </c>
      <c r="CS75" s="261" t="s">
        <v>433</v>
      </c>
      <c r="CT75" s="261" t="s">
        <v>442</v>
      </c>
      <c r="CU75" s="261" t="s">
        <v>589</v>
      </c>
      <c r="CV75" s="261" t="s">
        <v>442</v>
      </c>
      <c r="CW75" s="261" t="s">
        <v>442</v>
      </c>
      <c r="CX75" s="293">
        <f t="shared" si="24"/>
        <v>0.43540226590272496</v>
      </c>
      <c r="CY75" s="289">
        <v>7730782</v>
      </c>
      <c r="CZ75" s="287">
        <v>45264</v>
      </c>
      <c r="DA75" s="293">
        <v>0.43540226590272496</v>
      </c>
      <c r="DB75" s="261" t="s">
        <v>442</v>
      </c>
      <c r="DC75" s="261" t="s">
        <v>442</v>
      </c>
      <c r="DD75" s="261" t="s">
        <v>577</v>
      </c>
    </row>
    <row r="76" spans="1:108">
      <c r="A76" s="264" t="s">
        <v>380</v>
      </c>
      <c r="B76" s="284">
        <v>1421</v>
      </c>
      <c r="C76" s="284">
        <f t="shared" si="17"/>
        <v>1421</v>
      </c>
      <c r="D76" s="285">
        <v>7980</v>
      </c>
      <c r="E76" s="286">
        <f t="shared" si="18"/>
        <v>7980</v>
      </c>
      <c r="F76" s="287">
        <v>45869</v>
      </c>
      <c r="G76" s="285" t="s">
        <v>159</v>
      </c>
      <c r="H76" s="285" t="s">
        <v>573</v>
      </c>
      <c r="I76" s="261">
        <v>2021</v>
      </c>
      <c r="J76" s="261" t="s">
        <v>574</v>
      </c>
      <c r="K76" s="261" t="s">
        <v>575</v>
      </c>
      <c r="L76" s="288">
        <v>7591008</v>
      </c>
      <c r="M76" s="261" t="s">
        <v>576</v>
      </c>
      <c r="N76" s="261" t="s">
        <v>577</v>
      </c>
      <c r="O76" s="261" t="s">
        <v>578</v>
      </c>
      <c r="P76" s="287">
        <v>41970</v>
      </c>
      <c r="Q76" s="287" t="s">
        <v>592</v>
      </c>
      <c r="R76" s="261" t="s">
        <v>577</v>
      </c>
      <c r="S76" s="261" t="s">
        <v>580</v>
      </c>
      <c r="T76" s="261">
        <v>120</v>
      </c>
      <c r="U76" s="288">
        <v>0</v>
      </c>
      <c r="V76" s="289">
        <v>0</v>
      </c>
      <c r="W76" s="261" t="str">
        <f t="shared" si="19"/>
        <v>PERF</v>
      </c>
      <c r="X76" s="261" t="s">
        <v>581</v>
      </c>
      <c r="Y76" s="261" t="s">
        <v>581</v>
      </c>
      <c r="Z76" s="261" t="s">
        <v>573</v>
      </c>
      <c r="AA76" s="264" t="s">
        <v>380</v>
      </c>
      <c r="AB76" s="286">
        <f t="shared" si="20"/>
        <v>1421</v>
      </c>
      <c r="AC76" s="286">
        <v>6917</v>
      </c>
      <c r="AD76" s="286">
        <f t="shared" si="21"/>
        <v>6917</v>
      </c>
      <c r="AE76" s="261" t="s">
        <v>593</v>
      </c>
      <c r="AF76" s="261" t="s">
        <v>583</v>
      </c>
      <c r="AG76" s="290">
        <v>17097479</v>
      </c>
      <c r="AH76" s="261" t="s">
        <v>583</v>
      </c>
      <c r="AI76" s="291">
        <v>40339</v>
      </c>
      <c r="AJ76" s="261" t="s">
        <v>584</v>
      </c>
      <c r="AK76" s="292">
        <v>45548</v>
      </c>
      <c r="AL76" s="292">
        <v>45595</v>
      </c>
      <c r="AM76" s="292" t="s">
        <v>442</v>
      </c>
      <c r="AN76" s="261" t="s">
        <v>442</v>
      </c>
      <c r="AO76" s="261" t="s">
        <v>442</v>
      </c>
      <c r="AP76" s="261" t="s">
        <v>442</v>
      </c>
      <c r="AQ76" s="261" t="s">
        <v>442</v>
      </c>
      <c r="AR76" s="290">
        <v>51</v>
      </c>
      <c r="AS76" s="287">
        <f t="shared" si="22"/>
        <v>47399</v>
      </c>
      <c r="AT76" s="261">
        <v>180</v>
      </c>
      <c r="AU76" s="261" t="s">
        <v>442</v>
      </c>
      <c r="AV76" s="290">
        <v>23294350</v>
      </c>
      <c r="AW76" s="290">
        <v>12196551.449999999</v>
      </c>
      <c r="AX76" s="261" t="s">
        <v>442</v>
      </c>
      <c r="AY76" s="261" t="s">
        <v>442</v>
      </c>
      <c r="AZ76" s="290">
        <v>23294350</v>
      </c>
      <c r="BA76" s="261">
        <v>100</v>
      </c>
      <c r="BB76" s="261" t="s">
        <v>442</v>
      </c>
      <c r="BC76" s="261" t="s">
        <v>586</v>
      </c>
      <c r="BD76" s="261" t="s">
        <v>586</v>
      </c>
      <c r="BE76" s="289">
        <v>313159</v>
      </c>
      <c r="BF76" s="261" t="s">
        <v>442</v>
      </c>
      <c r="BG76" s="261" t="s">
        <v>442</v>
      </c>
      <c r="BH76" s="261" t="s">
        <v>587</v>
      </c>
      <c r="BI76" s="293">
        <v>0.14249999999999999</v>
      </c>
      <c r="BJ76" s="261" t="s">
        <v>596</v>
      </c>
      <c r="BK76" s="261" t="s">
        <v>442</v>
      </c>
      <c r="BL76" s="294">
        <f t="shared" si="23"/>
        <v>6.8399999999999989E-2</v>
      </c>
      <c r="BM76" s="261" t="s">
        <v>442</v>
      </c>
      <c r="BN76" s="261" t="s">
        <v>442</v>
      </c>
      <c r="BO76" s="261" t="s">
        <v>442</v>
      </c>
      <c r="BP76" s="261" t="s">
        <v>442</v>
      </c>
      <c r="BQ76" s="261" t="s">
        <v>442</v>
      </c>
      <c r="BR76" s="261" t="s">
        <v>442</v>
      </c>
      <c r="BS76" s="261" t="s">
        <v>442</v>
      </c>
      <c r="BT76" s="261" t="s">
        <v>442</v>
      </c>
      <c r="BU76" s="261" t="s">
        <v>442</v>
      </c>
      <c r="BV76" s="261" t="s">
        <v>442</v>
      </c>
      <c r="BW76" s="261" t="s">
        <v>442</v>
      </c>
      <c r="BX76" s="261" t="s">
        <v>442</v>
      </c>
      <c r="BY76" s="261" t="s">
        <v>442</v>
      </c>
      <c r="BZ76" s="261" t="s">
        <v>442</v>
      </c>
      <c r="CA76" s="261" t="s">
        <v>442</v>
      </c>
      <c r="CB76" s="261" t="s">
        <v>442</v>
      </c>
      <c r="CC76" s="290">
        <v>2030000</v>
      </c>
      <c r="CD76" s="261" t="s">
        <v>442</v>
      </c>
      <c r="CE76" s="261" t="s">
        <v>442</v>
      </c>
      <c r="CF76" s="261" t="s">
        <v>442</v>
      </c>
      <c r="CG76" s="261" t="s">
        <v>442</v>
      </c>
      <c r="CH76" s="261" t="s">
        <v>442</v>
      </c>
      <c r="CI76" s="261" t="s">
        <v>442</v>
      </c>
      <c r="CJ76" s="261" t="s">
        <v>442</v>
      </c>
      <c r="CK76" s="261" t="s">
        <v>442</v>
      </c>
      <c r="CL76" s="261" t="s">
        <v>442</v>
      </c>
      <c r="CM76" s="261" t="s">
        <v>442</v>
      </c>
      <c r="CN76" s="261" t="s">
        <v>442</v>
      </c>
      <c r="CO76" s="261" t="s">
        <v>442</v>
      </c>
      <c r="CP76" s="261" t="s">
        <v>442</v>
      </c>
      <c r="CQ76" s="261" t="s">
        <v>442</v>
      </c>
      <c r="CR76" s="261" t="s">
        <v>588</v>
      </c>
      <c r="CS76" s="261" t="s">
        <v>433</v>
      </c>
      <c r="CT76" s="261" t="s">
        <v>442</v>
      </c>
      <c r="CU76" s="261" t="s">
        <v>589</v>
      </c>
      <c r="CV76" s="261" t="s">
        <v>442</v>
      </c>
      <c r="CW76" s="261" t="s">
        <v>442</v>
      </c>
      <c r="CX76" s="293">
        <f t="shared" si="24"/>
        <v>0.66295543562922954</v>
      </c>
      <c r="CY76" s="289">
        <v>35137128</v>
      </c>
      <c r="CZ76" s="287">
        <v>45002</v>
      </c>
      <c r="DA76" s="293">
        <v>0.71667193768223081</v>
      </c>
      <c r="DB76" s="261" t="s">
        <v>442</v>
      </c>
      <c r="DC76" s="261" t="s">
        <v>442</v>
      </c>
      <c r="DD76" s="261" t="s">
        <v>577</v>
      </c>
    </row>
    <row r="77" spans="1:108">
      <c r="A77" s="264" t="s">
        <v>380</v>
      </c>
      <c r="B77" s="284">
        <v>2504</v>
      </c>
      <c r="C77" s="284">
        <f t="shared" si="17"/>
        <v>2504</v>
      </c>
      <c r="D77" s="285">
        <v>11302</v>
      </c>
      <c r="E77" s="286">
        <f t="shared" si="18"/>
        <v>11302</v>
      </c>
      <c r="F77" s="287">
        <v>45869</v>
      </c>
      <c r="G77" s="285" t="s">
        <v>159</v>
      </c>
      <c r="H77" s="285" t="s">
        <v>573</v>
      </c>
      <c r="I77" s="261">
        <v>2021</v>
      </c>
      <c r="J77" s="261" t="s">
        <v>574</v>
      </c>
      <c r="K77" s="261" t="s">
        <v>575</v>
      </c>
      <c r="L77" s="288">
        <v>3711159</v>
      </c>
      <c r="M77" s="261" t="s">
        <v>576</v>
      </c>
      <c r="N77" s="261" t="s">
        <v>577</v>
      </c>
      <c r="O77" s="261" t="s">
        <v>578</v>
      </c>
      <c r="P77" s="287">
        <v>45475</v>
      </c>
      <c r="Q77" s="287" t="s">
        <v>592</v>
      </c>
      <c r="R77" s="261" t="s">
        <v>577</v>
      </c>
      <c r="S77" s="261" t="s">
        <v>580</v>
      </c>
      <c r="T77" s="261">
        <v>7</v>
      </c>
      <c r="U77" s="288">
        <v>0</v>
      </c>
      <c r="V77" s="289">
        <v>0</v>
      </c>
      <c r="W77" s="261" t="str">
        <f t="shared" si="19"/>
        <v>PERF</v>
      </c>
      <c r="X77" s="261" t="s">
        <v>581</v>
      </c>
      <c r="Y77" s="261" t="s">
        <v>581</v>
      </c>
      <c r="Z77" s="261" t="s">
        <v>573</v>
      </c>
      <c r="AA77" s="264" t="s">
        <v>380</v>
      </c>
      <c r="AB77" s="286">
        <f t="shared" si="20"/>
        <v>2504</v>
      </c>
      <c r="AC77" s="286">
        <v>8455</v>
      </c>
      <c r="AD77" s="286">
        <f t="shared" si="21"/>
        <v>8455</v>
      </c>
      <c r="AE77" s="261" t="s">
        <v>593</v>
      </c>
      <c r="AF77" s="261" t="s">
        <v>583</v>
      </c>
      <c r="AG77" s="290">
        <v>15836304</v>
      </c>
      <c r="AH77" s="261" t="s">
        <v>583</v>
      </c>
      <c r="AI77" s="291">
        <v>45230</v>
      </c>
      <c r="AJ77" s="261" t="s">
        <v>584</v>
      </c>
      <c r="AK77" s="292">
        <v>45548</v>
      </c>
      <c r="AL77" s="292" t="s">
        <v>585</v>
      </c>
      <c r="AM77" s="292" t="s">
        <v>442</v>
      </c>
      <c r="AN77" s="261" t="s">
        <v>442</v>
      </c>
      <c r="AO77" s="261" t="s">
        <v>442</v>
      </c>
      <c r="AP77" s="261" t="s">
        <v>442</v>
      </c>
      <c r="AQ77" s="261" t="s">
        <v>442</v>
      </c>
      <c r="AR77" s="290">
        <v>167</v>
      </c>
      <c r="AS77" s="287">
        <f t="shared" si="22"/>
        <v>50879</v>
      </c>
      <c r="AT77" s="261">
        <v>180</v>
      </c>
      <c r="AU77" s="261" t="s">
        <v>442</v>
      </c>
      <c r="AV77" s="290">
        <v>9285672</v>
      </c>
      <c r="AW77" s="290">
        <v>7889399.8700000001</v>
      </c>
      <c r="AX77" s="261" t="s">
        <v>442</v>
      </c>
      <c r="AY77" s="261" t="s">
        <v>442</v>
      </c>
      <c r="AZ77" s="290">
        <v>9285672</v>
      </c>
      <c r="BA77" s="261">
        <v>100</v>
      </c>
      <c r="BB77" s="261" t="s">
        <v>442</v>
      </c>
      <c r="BC77" s="261" t="s">
        <v>586</v>
      </c>
      <c r="BD77" s="261" t="s">
        <v>586</v>
      </c>
      <c r="BE77" s="289">
        <v>112747</v>
      </c>
      <c r="BF77" s="261" t="s">
        <v>442</v>
      </c>
      <c r="BG77" s="261" t="s">
        <v>442</v>
      </c>
      <c r="BH77" s="261" t="s">
        <v>587</v>
      </c>
      <c r="BI77" s="293">
        <v>0.15210000000000001</v>
      </c>
      <c r="BJ77" s="261" t="s">
        <v>591</v>
      </c>
      <c r="BK77" s="261" t="s">
        <v>442</v>
      </c>
      <c r="BL77" s="294">
        <f t="shared" si="23"/>
        <v>7.8000000000000014E-2</v>
      </c>
      <c r="BM77" s="261" t="s">
        <v>442</v>
      </c>
      <c r="BN77" s="261" t="s">
        <v>442</v>
      </c>
      <c r="BO77" s="261" t="s">
        <v>442</v>
      </c>
      <c r="BP77" s="261" t="s">
        <v>442</v>
      </c>
      <c r="BQ77" s="261" t="s">
        <v>442</v>
      </c>
      <c r="BR77" s="261" t="s">
        <v>442</v>
      </c>
      <c r="BS77" s="261" t="s">
        <v>442</v>
      </c>
      <c r="BT77" s="261" t="s">
        <v>442</v>
      </c>
      <c r="BU77" s="261" t="s">
        <v>442</v>
      </c>
      <c r="BV77" s="261" t="s">
        <v>442</v>
      </c>
      <c r="BW77" s="261" t="s">
        <v>442</v>
      </c>
      <c r="BX77" s="261" t="s">
        <v>442</v>
      </c>
      <c r="BY77" s="261" t="s">
        <v>442</v>
      </c>
      <c r="BZ77" s="261" t="s">
        <v>442</v>
      </c>
      <c r="CA77" s="261" t="s">
        <v>442</v>
      </c>
      <c r="CB77" s="261" t="s">
        <v>442</v>
      </c>
      <c r="CC77" s="290">
        <v>0</v>
      </c>
      <c r="CD77" s="261" t="s">
        <v>442</v>
      </c>
      <c r="CE77" s="261" t="s">
        <v>442</v>
      </c>
      <c r="CF77" s="261" t="s">
        <v>442</v>
      </c>
      <c r="CG77" s="261" t="s">
        <v>442</v>
      </c>
      <c r="CH77" s="261" t="s">
        <v>442</v>
      </c>
      <c r="CI77" s="261" t="s">
        <v>442</v>
      </c>
      <c r="CJ77" s="261" t="s">
        <v>442</v>
      </c>
      <c r="CK77" s="261" t="s">
        <v>442</v>
      </c>
      <c r="CL77" s="261" t="s">
        <v>442</v>
      </c>
      <c r="CM77" s="261" t="s">
        <v>442</v>
      </c>
      <c r="CN77" s="261" t="s">
        <v>442</v>
      </c>
      <c r="CO77" s="261" t="s">
        <v>442</v>
      </c>
      <c r="CP77" s="261" t="s">
        <v>442</v>
      </c>
      <c r="CQ77" s="261" t="s">
        <v>442</v>
      </c>
      <c r="CR77" s="261" t="s">
        <v>588</v>
      </c>
      <c r="CS77" s="261" t="s">
        <v>433</v>
      </c>
      <c r="CT77" s="261" t="s">
        <v>442</v>
      </c>
      <c r="CU77" s="261" t="s">
        <v>589</v>
      </c>
      <c r="CV77" s="261" t="s">
        <v>442</v>
      </c>
      <c r="CW77" s="261" t="s">
        <v>442</v>
      </c>
      <c r="CX77" s="293">
        <f t="shared" si="24"/>
        <v>0.58645602513904826</v>
      </c>
      <c r="CY77" s="289">
        <v>15833535</v>
      </c>
      <c r="CZ77" s="287">
        <v>45238</v>
      </c>
      <c r="DA77" s="293">
        <v>0.58645602513904826</v>
      </c>
      <c r="DB77" s="261" t="s">
        <v>442</v>
      </c>
      <c r="DC77" s="261" t="s">
        <v>442</v>
      </c>
      <c r="DD77" s="261" t="s">
        <v>577</v>
      </c>
    </row>
    <row r="78" spans="1:108">
      <c r="A78" s="264" t="s">
        <v>380</v>
      </c>
      <c r="B78" s="284">
        <v>1727</v>
      </c>
      <c r="C78" s="284">
        <f t="shared" si="17"/>
        <v>1727</v>
      </c>
      <c r="D78" s="285">
        <v>9577</v>
      </c>
      <c r="E78" s="286">
        <f t="shared" si="18"/>
        <v>9577</v>
      </c>
      <c r="F78" s="287">
        <v>45869</v>
      </c>
      <c r="G78" s="285" t="s">
        <v>159</v>
      </c>
      <c r="H78" s="285" t="s">
        <v>573</v>
      </c>
      <c r="I78" s="261">
        <v>2021</v>
      </c>
      <c r="J78" s="261" t="s">
        <v>574</v>
      </c>
      <c r="K78" s="261" t="s">
        <v>575</v>
      </c>
      <c r="L78" s="288">
        <v>396164</v>
      </c>
      <c r="M78" s="261" t="s">
        <v>576</v>
      </c>
      <c r="N78" s="261" t="s">
        <v>577</v>
      </c>
      <c r="O78" s="261" t="s">
        <v>578</v>
      </c>
      <c r="P78" s="287">
        <v>42950</v>
      </c>
      <c r="Q78" s="287" t="s">
        <v>579</v>
      </c>
      <c r="R78" s="261" t="s">
        <v>577</v>
      </c>
      <c r="S78" s="261" t="s">
        <v>580</v>
      </c>
      <c r="T78" s="261">
        <v>77</v>
      </c>
      <c r="U78" s="288">
        <v>0</v>
      </c>
      <c r="V78" s="289">
        <v>0</v>
      </c>
      <c r="W78" s="261" t="str">
        <f t="shared" si="19"/>
        <v>PERF</v>
      </c>
      <c r="X78" s="261" t="s">
        <v>581</v>
      </c>
      <c r="Y78" s="261" t="s">
        <v>581</v>
      </c>
      <c r="Z78" s="261" t="s">
        <v>573</v>
      </c>
      <c r="AA78" s="264" t="s">
        <v>380</v>
      </c>
      <c r="AB78" s="286">
        <f t="shared" si="20"/>
        <v>1727</v>
      </c>
      <c r="AC78" s="286">
        <v>7659</v>
      </c>
      <c r="AD78" s="286">
        <f t="shared" si="21"/>
        <v>7659</v>
      </c>
      <c r="AE78" s="261" t="s">
        <v>582</v>
      </c>
      <c r="AF78" s="261" t="s">
        <v>583</v>
      </c>
      <c r="AG78" s="290">
        <v>1241725</v>
      </c>
      <c r="AH78" s="261" t="s">
        <v>583</v>
      </c>
      <c r="AI78" s="291">
        <v>42877</v>
      </c>
      <c r="AJ78" s="261" t="s">
        <v>584</v>
      </c>
      <c r="AK78" s="292">
        <v>45548</v>
      </c>
      <c r="AL78" s="292" t="s">
        <v>585</v>
      </c>
      <c r="AM78" s="292" t="s">
        <v>442</v>
      </c>
      <c r="AN78" s="261" t="s">
        <v>442</v>
      </c>
      <c r="AO78" s="261" t="s">
        <v>442</v>
      </c>
      <c r="AP78" s="261" t="s">
        <v>442</v>
      </c>
      <c r="AQ78" s="261" t="s">
        <v>442</v>
      </c>
      <c r="AR78" s="290">
        <v>84</v>
      </c>
      <c r="AS78" s="287">
        <f t="shared" si="22"/>
        <v>48389</v>
      </c>
      <c r="AT78" s="261">
        <v>180</v>
      </c>
      <c r="AU78" s="261" t="s">
        <v>442</v>
      </c>
      <c r="AV78" s="290">
        <v>1329424</v>
      </c>
      <c r="AW78" s="290">
        <v>999108.02</v>
      </c>
      <c r="AX78" s="261" t="s">
        <v>442</v>
      </c>
      <c r="AY78" s="261" t="s">
        <v>442</v>
      </c>
      <c r="AZ78" s="290">
        <v>1329424</v>
      </c>
      <c r="BA78" s="261">
        <v>100</v>
      </c>
      <c r="BB78" s="261" t="s">
        <v>442</v>
      </c>
      <c r="BC78" s="261" t="s">
        <v>586</v>
      </c>
      <c r="BD78" s="261" t="s">
        <v>586</v>
      </c>
      <c r="BE78" s="289">
        <v>18582</v>
      </c>
      <c r="BF78" s="261" t="s">
        <v>442</v>
      </c>
      <c r="BG78" s="261" t="s">
        <v>442</v>
      </c>
      <c r="BH78" s="261" t="s">
        <v>587</v>
      </c>
      <c r="BI78" s="293">
        <v>0.14249999999999999</v>
      </c>
      <c r="BJ78" s="261" t="s">
        <v>596</v>
      </c>
      <c r="BK78" s="261" t="s">
        <v>442</v>
      </c>
      <c r="BL78" s="294">
        <f t="shared" si="23"/>
        <v>6.8399999999999989E-2</v>
      </c>
      <c r="BM78" s="261" t="s">
        <v>442</v>
      </c>
      <c r="BN78" s="261" t="s">
        <v>442</v>
      </c>
      <c r="BO78" s="261" t="s">
        <v>442</v>
      </c>
      <c r="BP78" s="261" t="s">
        <v>442</v>
      </c>
      <c r="BQ78" s="261" t="s">
        <v>442</v>
      </c>
      <c r="BR78" s="261" t="s">
        <v>442</v>
      </c>
      <c r="BS78" s="261" t="s">
        <v>442</v>
      </c>
      <c r="BT78" s="261" t="s">
        <v>442</v>
      </c>
      <c r="BU78" s="261" t="s">
        <v>442</v>
      </c>
      <c r="BV78" s="261" t="s">
        <v>442</v>
      </c>
      <c r="BW78" s="261" t="s">
        <v>442</v>
      </c>
      <c r="BX78" s="261" t="s">
        <v>442</v>
      </c>
      <c r="BY78" s="261" t="s">
        <v>442</v>
      </c>
      <c r="BZ78" s="261" t="s">
        <v>442</v>
      </c>
      <c r="CA78" s="261" t="s">
        <v>442</v>
      </c>
      <c r="CB78" s="261" t="s">
        <v>442</v>
      </c>
      <c r="CC78" s="290">
        <v>0</v>
      </c>
      <c r="CD78" s="261" t="s">
        <v>442</v>
      </c>
      <c r="CE78" s="261" t="s">
        <v>442</v>
      </c>
      <c r="CF78" s="261" t="s">
        <v>442</v>
      </c>
      <c r="CG78" s="261" t="s">
        <v>442</v>
      </c>
      <c r="CH78" s="261" t="s">
        <v>442</v>
      </c>
      <c r="CI78" s="261" t="s">
        <v>442</v>
      </c>
      <c r="CJ78" s="261" t="s">
        <v>442</v>
      </c>
      <c r="CK78" s="261" t="s">
        <v>442</v>
      </c>
      <c r="CL78" s="261" t="s">
        <v>442</v>
      </c>
      <c r="CM78" s="261" t="s">
        <v>442</v>
      </c>
      <c r="CN78" s="261" t="s">
        <v>442</v>
      </c>
      <c r="CO78" s="261" t="s">
        <v>442</v>
      </c>
      <c r="CP78" s="261" t="s">
        <v>442</v>
      </c>
      <c r="CQ78" s="261" t="s">
        <v>442</v>
      </c>
      <c r="CR78" s="261" t="s">
        <v>588</v>
      </c>
      <c r="CS78" s="261" t="s">
        <v>433</v>
      </c>
      <c r="CT78" s="261" t="s">
        <v>442</v>
      </c>
      <c r="CU78" s="261" t="s">
        <v>589</v>
      </c>
      <c r="CV78" s="261" t="s">
        <v>442</v>
      </c>
      <c r="CW78" s="261" t="s">
        <v>442</v>
      </c>
      <c r="CX78" s="293">
        <f t="shared" si="24"/>
        <v>0.89744569451213829</v>
      </c>
      <c r="CY78" s="289">
        <v>1481342</v>
      </c>
      <c r="CZ78" s="287">
        <v>45343</v>
      </c>
      <c r="DA78" s="293">
        <v>0.71715262831231419</v>
      </c>
      <c r="DB78" s="261" t="s">
        <v>442</v>
      </c>
      <c r="DC78" s="261" t="s">
        <v>442</v>
      </c>
      <c r="DD78" s="261" t="s">
        <v>577</v>
      </c>
    </row>
    <row r="79" spans="1:108">
      <c r="A79" s="264" t="s">
        <v>380</v>
      </c>
      <c r="B79" s="284">
        <v>1013</v>
      </c>
      <c r="C79" s="284">
        <f t="shared" si="17"/>
        <v>1013</v>
      </c>
      <c r="D79" s="285">
        <v>0</v>
      </c>
      <c r="E79" s="286">
        <f t="shared" si="18"/>
        <v>0</v>
      </c>
      <c r="F79" s="287">
        <v>45869</v>
      </c>
      <c r="G79" s="285" t="s">
        <v>159</v>
      </c>
      <c r="H79" s="285" t="s">
        <v>573</v>
      </c>
      <c r="I79" s="261">
        <v>2021</v>
      </c>
      <c r="J79" s="261" t="s">
        <v>574</v>
      </c>
      <c r="K79" s="261" t="s">
        <v>575</v>
      </c>
      <c r="L79" s="288">
        <v>1461412</v>
      </c>
      <c r="M79" s="261" t="s">
        <v>576</v>
      </c>
      <c r="N79" s="261" t="s">
        <v>577</v>
      </c>
      <c r="O79" s="261" t="s">
        <v>578</v>
      </c>
      <c r="P79" s="287">
        <v>40449</v>
      </c>
      <c r="Q79" s="287" t="s">
        <v>579</v>
      </c>
      <c r="R79" s="261" t="s">
        <v>577</v>
      </c>
      <c r="S79" s="261" t="s">
        <v>580</v>
      </c>
      <c r="T79" s="261">
        <v>167</v>
      </c>
      <c r="U79" s="288">
        <v>0</v>
      </c>
      <c r="V79" s="289">
        <v>0</v>
      </c>
      <c r="W79" s="261" t="str">
        <f t="shared" si="19"/>
        <v>PERF</v>
      </c>
      <c r="X79" s="261" t="s">
        <v>581</v>
      </c>
      <c r="Y79" s="261" t="s">
        <v>581</v>
      </c>
      <c r="Z79" s="261" t="s">
        <v>573</v>
      </c>
      <c r="AA79" s="264" t="s">
        <v>380</v>
      </c>
      <c r="AB79" s="286">
        <f t="shared" si="20"/>
        <v>1013</v>
      </c>
      <c r="AC79" s="286">
        <v>6891</v>
      </c>
      <c r="AD79" s="286">
        <f t="shared" si="21"/>
        <v>6891</v>
      </c>
      <c r="AE79" s="261" t="s">
        <v>593</v>
      </c>
      <c r="AF79" s="261" t="s">
        <v>583</v>
      </c>
      <c r="AG79" s="290">
        <v>3665154</v>
      </c>
      <c r="AH79" s="261" t="s">
        <v>583</v>
      </c>
      <c r="AI79" s="291">
        <v>40303</v>
      </c>
      <c r="AJ79" s="261" t="s">
        <v>584</v>
      </c>
      <c r="AK79" s="292">
        <v>45548</v>
      </c>
      <c r="AL79" s="292" t="s">
        <v>585</v>
      </c>
      <c r="AM79" s="292" t="s">
        <v>442</v>
      </c>
      <c r="AN79" s="261" t="s">
        <v>442</v>
      </c>
      <c r="AO79" s="261" t="s">
        <v>442</v>
      </c>
      <c r="AP79" s="261" t="s">
        <v>442</v>
      </c>
      <c r="AQ79" s="261" t="s">
        <v>442</v>
      </c>
      <c r="AR79" s="290" t="s">
        <v>442</v>
      </c>
      <c r="AS79" s="287" t="s">
        <v>442</v>
      </c>
      <c r="AT79" s="261">
        <v>180</v>
      </c>
      <c r="AU79" s="261" t="s">
        <v>442</v>
      </c>
      <c r="AV79" s="290" t="s">
        <v>442</v>
      </c>
      <c r="AW79" s="290" t="s">
        <v>442</v>
      </c>
      <c r="AX79" s="261" t="s">
        <v>442</v>
      </c>
      <c r="AY79" s="261" t="s">
        <v>442</v>
      </c>
      <c r="AZ79" s="290" t="s">
        <v>442</v>
      </c>
      <c r="BA79" s="261">
        <v>100</v>
      </c>
      <c r="BB79" s="261" t="s">
        <v>442</v>
      </c>
      <c r="BC79" s="261" t="s">
        <v>586</v>
      </c>
      <c r="BD79" s="261" t="s">
        <v>586</v>
      </c>
      <c r="BE79" s="289" t="s">
        <v>442</v>
      </c>
      <c r="BF79" s="261" t="s">
        <v>442</v>
      </c>
      <c r="BG79" s="261" t="s">
        <v>442</v>
      </c>
      <c r="BH79" s="261" t="s">
        <v>587</v>
      </c>
      <c r="BI79" s="293" t="s">
        <v>442</v>
      </c>
      <c r="BJ79" s="261" t="s">
        <v>442</v>
      </c>
      <c r="BK79" s="261" t="s">
        <v>442</v>
      </c>
      <c r="BL79" s="294" t="s">
        <v>442</v>
      </c>
      <c r="BM79" s="261" t="s">
        <v>442</v>
      </c>
      <c r="BN79" s="261" t="s">
        <v>442</v>
      </c>
      <c r="BO79" s="261" t="s">
        <v>442</v>
      </c>
      <c r="BP79" s="261" t="s">
        <v>442</v>
      </c>
      <c r="BQ79" s="261" t="s">
        <v>442</v>
      </c>
      <c r="BR79" s="261" t="s">
        <v>442</v>
      </c>
      <c r="BS79" s="261" t="s">
        <v>442</v>
      </c>
      <c r="BT79" s="261" t="s">
        <v>442</v>
      </c>
      <c r="BU79" s="261" t="s">
        <v>442</v>
      </c>
      <c r="BV79" s="261" t="s">
        <v>442</v>
      </c>
      <c r="BW79" s="261" t="s">
        <v>442</v>
      </c>
      <c r="BX79" s="261" t="s">
        <v>442</v>
      </c>
      <c r="BY79" s="261" t="s">
        <v>442</v>
      </c>
      <c r="BZ79" s="261" t="s">
        <v>442</v>
      </c>
      <c r="CA79" s="261" t="s">
        <v>442</v>
      </c>
      <c r="CB79" s="261">
        <v>45624</v>
      </c>
      <c r="CC79" s="290" t="s">
        <v>442</v>
      </c>
      <c r="CD79" s="261" t="s">
        <v>442</v>
      </c>
      <c r="CE79" s="261" t="s">
        <v>442</v>
      </c>
      <c r="CF79" s="261" t="s">
        <v>442</v>
      </c>
      <c r="CG79" s="261" t="s">
        <v>442</v>
      </c>
      <c r="CH79" s="261" t="s">
        <v>442</v>
      </c>
      <c r="CI79" s="261" t="s">
        <v>442</v>
      </c>
      <c r="CJ79" s="261" t="s">
        <v>442</v>
      </c>
      <c r="CK79" s="261" t="s">
        <v>442</v>
      </c>
      <c r="CL79" s="261" t="s">
        <v>442</v>
      </c>
      <c r="CM79" s="261" t="s">
        <v>442</v>
      </c>
      <c r="CN79" s="261" t="s">
        <v>442</v>
      </c>
      <c r="CO79" s="261" t="s">
        <v>442</v>
      </c>
      <c r="CP79" s="261" t="s">
        <v>442</v>
      </c>
      <c r="CQ79" s="261" t="s">
        <v>442</v>
      </c>
      <c r="CR79" s="261" t="s">
        <v>588</v>
      </c>
      <c r="CS79" s="261" t="s">
        <v>433</v>
      </c>
      <c r="CT79" s="261" t="s">
        <v>442</v>
      </c>
      <c r="CU79" s="261" t="s">
        <v>589</v>
      </c>
      <c r="CV79" s="261" t="s">
        <v>442</v>
      </c>
      <c r="CW79" s="261" t="s">
        <v>442</v>
      </c>
      <c r="CX79" s="293" t="s">
        <v>442</v>
      </c>
      <c r="CY79" s="289" t="s">
        <v>442</v>
      </c>
      <c r="CZ79" s="287" t="s">
        <v>442</v>
      </c>
      <c r="DA79" s="293" t="s">
        <v>442</v>
      </c>
      <c r="DB79" s="261" t="s">
        <v>442</v>
      </c>
      <c r="DC79" s="261" t="s">
        <v>442</v>
      </c>
      <c r="DD79" s="261" t="s">
        <v>577</v>
      </c>
    </row>
    <row r="80" spans="1:108">
      <c r="A80" s="264" t="s">
        <v>380</v>
      </c>
      <c r="B80" s="284">
        <v>2068</v>
      </c>
      <c r="C80" s="284">
        <f t="shared" si="17"/>
        <v>2068</v>
      </c>
      <c r="D80" s="285">
        <v>10441</v>
      </c>
      <c r="E80" s="286">
        <f t="shared" si="18"/>
        <v>10441</v>
      </c>
      <c r="F80" s="287">
        <v>45869</v>
      </c>
      <c r="G80" s="285" t="s">
        <v>159</v>
      </c>
      <c r="H80" s="285" t="s">
        <v>573</v>
      </c>
      <c r="I80" s="261">
        <v>2021</v>
      </c>
      <c r="J80" s="261" t="s">
        <v>574</v>
      </c>
      <c r="K80" s="261" t="s">
        <v>575</v>
      </c>
      <c r="L80" s="288">
        <v>28443855</v>
      </c>
      <c r="M80" s="261" t="s">
        <v>576</v>
      </c>
      <c r="N80" s="261" t="s">
        <v>577</v>
      </c>
      <c r="O80" s="261" t="s">
        <v>578</v>
      </c>
      <c r="P80" s="287">
        <v>43894</v>
      </c>
      <c r="Q80" s="287" t="s">
        <v>579</v>
      </c>
      <c r="R80" s="261" t="s">
        <v>577</v>
      </c>
      <c r="S80" s="261" t="s">
        <v>580</v>
      </c>
      <c r="T80" s="261">
        <v>37</v>
      </c>
      <c r="U80" s="288">
        <v>0</v>
      </c>
      <c r="V80" s="289">
        <v>0</v>
      </c>
      <c r="W80" s="261" t="str">
        <f t="shared" si="19"/>
        <v>PERF</v>
      </c>
      <c r="X80" s="261" t="s">
        <v>581</v>
      </c>
      <c r="Y80" s="261" t="s">
        <v>581</v>
      </c>
      <c r="Z80" s="261" t="s">
        <v>573</v>
      </c>
      <c r="AA80" s="264" t="s">
        <v>380</v>
      </c>
      <c r="AB80" s="286">
        <f t="shared" si="20"/>
        <v>2068</v>
      </c>
      <c r="AC80" s="286">
        <v>8091</v>
      </c>
      <c r="AD80" s="286">
        <f t="shared" si="21"/>
        <v>8091</v>
      </c>
      <c r="AE80" s="261" t="s">
        <v>582</v>
      </c>
      <c r="AF80" s="261" t="s">
        <v>583</v>
      </c>
      <c r="AG80" s="290">
        <v>55331581</v>
      </c>
      <c r="AH80" s="261" t="s">
        <v>583</v>
      </c>
      <c r="AI80" s="291">
        <v>43788</v>
      </c>
      <c r="AJ80" s="261" t="s">
        <v>584</v>
      </c>
      <c r="AK80" s="292">
        <v>45561</v>
      </c>
      <c r="AL80" s="292" t="s">
        <v>585</v>
      </c>
      <c r="AM80" s="292" t="s">
        <v>442</v>
      </c>
      <c r="AN80" s="261" t="s">
        <v>442</v>
      </c>
      <c r="AO80" s="261" t="s">
        <v>442</v>
      </c>
      <c r="AP80" s="261" t="s">
        <v>442</v>
      </c>
      <c r="AQ80" s="261" t="s">
        <v>442</v>
      </c>
      <c r="AR80" s="290">
        <v>115</v>
      </c>
      <c r="AS80" s="287">
        <f t="shared" ref="AS80:AS90" si="25">(AR80*30)+F80</f>
        <v>49319</v>
      </c>
      <c r="AT80" s="261">
        <v>180</v>
      </c>
      <c r="AU80" s="261" t="s">
        <v>442</v>
      </c>
      <c r="AV80" s="290">
        <v>69201010</v>
      </c>
      <c r="AW80" s="290">
        <v>57381719.770000003</v>
      </c>
      <c r="AX80" s="261" t="s">
        <v>442</v>
      </c>
      <c r="AY80" s="261" t="s">
        <v>442</v>
      </c>
      <c r="AZ80" s="290">
        <v>69201010</v>
      </c>
      <c r="BA80" s="261">
        <v>100</v>
      </c>
      <c r="BB80" s="261" t="s">
        <v>442</v>
      </c>
      <c r="BC80" s="261" t="s">
        <v>586</v>
      </c>
      <c r="BD80" s="261" t="s">
        <v>586</v>
      </c>
      <c r="BE80" s="289">
        <v>1072158</v>
      </c>
      <c r="BF80" s="261" t="s">
        <v>442</v>
      </c>
      <c r="BG80" s="261" t="s">
        <v>442</v>
      </c>
      <c r="BH80" s="261" t="s">
        <v>587</v>
      </c>
      <c r="BI80" s="293">
        <v>0.13780000000000001</v>
      </c>
      <c r="BJ80" s="261" t="s">
        <v>591</v>
      </c>
      <c r="BK80" s="261" t="s">
        <v>442</v>
      </c>
      <c r="BL80" s="294">
        <f t="shared" ref="BL80:BL90" si="26">BI80-IF(BJ80="Prime",10.75%-3.5%,7.41%)</f>
        <v>6.3700000000000007E-2</v>
      </c>
      <c r="BM80" s="261" t="s">
        <v>442</v>
      </c>
      <c r="BN80" s="261" t="s">
        <v>442</v>
      </c>
      <c r="BO80" s="261" t="s">
        <v>442</v>
      </c>
      <c r="BP80" s="261" t="s">
        <v>442</v>
      </c>
      <c r="BQ80" s="261" t="s">
        <v>442</v>
      </c>
      <c r="BR80" s="261" t="s">
        <v>442</v>
      </c>
      <c r="BS80" s="261" t="s">
        <v>442</v>
      </c>
      <c r="BT80" s="261" t="s">
        <v>442</v>
      </c>
      <c r="BU80" s="261" t="s">
        <v>442</v>
      </c>
      <c r="BV80" s="261" t="s">
        <v>442</v>
      </c>
      <c r="BW80" s="261" t="s">
        <v>442</v>
      </c>
      <c r="BX80" s="261" t="s">
        <v>442</v>
      </c>
      <c r="BY80" s="261" t="s">
        <v>442</v>
      </c>
      <c r="BZ80" s="261" t="s">
        <v>442</v>
      </c>
      <c r="CA80" s="261" t="s">
        <v>442</v>
      </c>
      <c r="CB80" s="261" t="s">
        <v>442</v>
      </c>
      <c r="CC80" s="290">
        <v>4200000</v>
      </c>
      <c r="CD80" s="261" t="s">
        <v>442</v>
      </c>
      <c r="CE80" s="261" t="s">
        <v>442</v>
      </c>
      <c r="CF80" s="261" t="s">
        <v>442</v>
      </c>
      <c r="CG80" s="261" t="s">
        <v>442</v>
      </c>
      <c r="CH80" s="261" t="s">
        <v>442</v>
      </c>
      <c r="CI80" s="261" t="s">
        <v>442</v>
      </c>
      <c r="CJ80" s="261" t="s">
        <v>442</v>
      </c>
      <c r="CK80" s="261" t="s">
        <v>442</v>
      </c>
      <c r="CL80" s="261" t="s">
        <v>442</v>
      </c>
      <c r="CM80" s="261" t="s">
        <v>442</v>
      </c>
      <c r="CN80" s="261" t="s">
        <v>442</v>
      </c>
      <c r="CO80" s="261" t="s">
        <v>442</v>
      </c>
      <c r="CP80" s="261" t="s">
        <v>442</v>
      </c>
      <c r="CQ80" s="261" t="s">
        <v>442</v>
      </c>
      <c r="CR80" s="261" t="s">
        <v>588</v>
      </c>
      <c r="CS80" s="261" t="s">
        <v>433</v>
      </c>
      <c r="CT80" s="261" t="s">
        <v>442</v>
      </c>
      <c r="CU80" s="261" t="s">
        <v>589</v>
      </c>
      <c r="CV80" s="261" t="s">
        <v>442</v>
      </c>
      <c r="CW80" s="261" t="s">
        <v>442</v>
      </c>
      <c r="CX80" s="293">
        <f t="shared" ref="CX80:CX90" si="27">AV80/CY80</f>
        <v>0.64673841121495323</v>
      </c>
      <c r="CY80" s="289">
        <v>107000000</v>
      </c>
      <c r="CZ80" s="287">
        <v>45771</v>
      </c>
      <c r="DA80" s="293">
        <v>0.64183056576928055</v>
      </c>
      <c r="DB80" s="261" t="s">
        <v>442</v>
      </c>
      <c r="DC80" s="261" t="s">
        <v>442</v>
      </c>
      <c r="DD80" s="261" t="s">
        <v>577</v>
      </c>
    </row>
    <row r="81" spans="1:108">
      <c r="A81" s="264" t="s">
        <v>380</v>
      </c>
      <c r="B81" s="284">
        <v>2176</v>
      </c>
      <c r="C81" s="284">
        <f t="shared" si="17"/>
        <v>2176</v>
      </c>
      <c r="D81" s="285">
        <v>9086</v>
      </c>
      <c r="E81" s="286">
        <f t="shared" si="18"/>
        <v>9086</v>
      </c>
      <c r="F81" s="287">
        <v>45869</v>
      </c>
      <c r="G81" s="285" t="s">
        <v>159</v>
      </c>
      <c r="H81" s="285" t="s">
        <v>573</v>
      </c>
      <c r="I81" s="261">
        <v>2021</v>
      </c>
      <c r="J81" s="261" t="s">
        <v>574</v>
      </c>
      <c r="K81" s="261" t="s">
        <v>575</v>
      </c>
      <c r="L81" s="288">
        <v>4108793</v>
      </c>
      <c r="M81" s="261" t="s">
        <v>576</v>
      </c>
      <c r="N81" s="261" t="s">
        <v>577</v>
      </c>
      <c r="O81" s="261" t="s">
        <v>578</v>
      </c>
      <c r="P81" s="287">
        <v>44512</v>
      </c>
      <c r="Q81" s="287" t="s">
        <v>592</v>
      </c>
      <c r="R81" s="261" t="s">
        <v>577</v>
      </c>
      <c r="S81" s="261" t="s">
        <v>580</v>
      </c>
      <c r="T81" s="261">
        <v>25</v>
      </c>
      <c r="U81" s="288">
        <v>0</v>
      </c>
      <c r="V81" s="289">
        <v>0</v>
      </c>
      <c r="W81" s="261" t="str">
        <f t="shared" si="19"/>
        <v>PERF</v>
      </c>
      <c r="X81" s="261" t="s">
        <v>581</v>
      </c>
      <c r="Y81" s="261" t="s">
        <v>581</v>
      </c>
      <c r="Z81" s="261" t="s">
        <v>573</v>
      </c>
      <c r="AA81" s="264" t="s">
        <v>380</v>
      </c>
      <c r="AB81" s="286">
        <f t="shared" si="20"/>
        <v>2176</v>
      </c>
      <c r="AC81" s="286">
        <v>8196</v>
      </c>
      <c r="AD81" s="286">
        <f t="shared" si="21"/>
        <v>8196</v>
      </c>
      <c r="AE81" s="261" t="s">
        <v>582</v>
      </c>
      <c r="AF81" s="261" t="s">
        <v>583</v>
      </c>
      <c r="AG81" s="290">
        <v>14226703</v>
      </c>
      <c r="AH81" s="261" t="s">
        <v>583</v>
      </c>
      <c r="AI81" s="291">
        <v>44419</v>
      </c>
      <c r="AJ81" s="261" t="s">
        <v>584</v>
      </c>
      <c r="AK81" s="292">
        <v>45553</v>
      </c>
      <c r="AL81" s="292" t="s">
        <v>585</v>
      </c>
      <c r="AM81" s="292" t="s">
        <v>442</v>
      </c>
      <c r="AN81" s="261" t="s">
        <v>442</v>
      </c>
      <c r="AO81" s="261" t="s">
        <v>442</v>
      </c>
      <c r="AP81" s="261" t="s">
        <v>442</v>
      </c>
      <c r="AQ81" s="261" t="s">
        <v>442</v>
      </c>
      <c r="AR81" s="290">
        <v>135</v>
      </c>
      <c r="AS81" s="287">
        <f t="shared" si="25"/>
        <v>49919</v>
      </c>
      <c r="AT81" s="261">
        <v>180</v>
      </c>
      <c r="AU81" s="261" t="s">
        <v>442</v>
      </c>
      <c r="AV81" s="290">
        <v>11160920</v>
      </c>
      <c r="AW81" s="290">
        <v>10416801.93</v>
      </c>
      <c r="AX81" s="261" t="s">
        <v>442</v>
      </c>
      <c r="AY81" s="261" t="s">
        <v>442</v>
      </c>
      <c r="AZ81" s="290">
        <v>11160920</v>
      </c>
      <c r="BA81" s="261">
        <v>100</v>
      </c>
      <c r="BB81" s="261" t="s">
        <v>442</v>
      </c>
      <c r="BC81" s="261" t="s">
        <v>586</v>
      </c>
      <c r="BD81" s="261" t="s">
        <v>586</v>
      </c>
      <c r="BE81" s="289">
        <v>153427</v>
      </c>
      <c r="BF81" s="261" t="s">
        <v>442</v>
      </c>
      <c r="BG81" s="261" t="s">
        <v>442</v>
      </c>
      <c r="BH81" s="261" t="s">
        <v>587</v>
      </c>
      <c r="BI81" s="293">
        <v>0.14230000000000001</v>
      </c>
      <c r="BJ81" s="261" t="s">
        <v>591</v>
      </c>
      <c r="BK81" s="261" t="s">
        <v>442</v>
      </c>
      <c r="BL81" s="294">
        <f t="shared" si="26"/>
        <v>6.8200000000000011E-2</v>
      </c>
      <c r="BM81" s="261" t="s">
        <v>442</v>
      </c>
      <c r="BN81" s="261" t="s">
        <v>442</v>
      </c>
      <c r="BO81" s="261" t="s">
        <v>442</v>
      </c>
      <c r="BP81" s="261" t="s">
        <v>442</v>
      </c>
      <c r="BQ81" s="261" t="s">
        <v>442</v>
      </c>
      <c r="BR81" s="261" t="s">
        <v>442</v>
      </c>
      <c r="BS81" s="261" t="s">
        <v>442</v>
      </c>
      <c r="BT81" s="261" t="s">
        <v>442</v>
      </c>
      <c r="BU81" s="261" t="s">
        <v>442</v>
      </c>
      <c r="BV81" s="261" t="s">
        <v>442</v>
      </c>
      <c r="BW81" s="261" t="s">
        <v>442</v>
      </c>
      <c r="BX81" s="261" t="s">
        <v>442</v>
      </c>
      <c r="BY81" s="261" t="s">
        <v>442</v>
      </c>
      <c r="BZ81" s="261" t="s">
        <v>442</v>
      </c>
      <c r="CA81" s="261" t="s">
        <v>442</v>
      </c>
      <c r="CB81" s="261" t="s">
        <v>442</v>
      </c>
      <c r="CC81" s="290">
        <v>0</v>
      </c>
      <c r="CD81" s="261" t="s">
        <v>442</v>
      </c>
      <c r="CE81" s="261" t="s">
        <v>442</v>
      </c>
      <c r="CF81" s="261" t="s">
        <v>442</v>
      </c>
      <c r="CG81" s="261" t="s">
        <v>442</v>
      </c>
      <c r="CH81" s="261" t="s">
        <v>442</v>
      </c>
      <c r="CI81" s="261" t="s">
        <v>442</v>
      </c>
      <c r="CJ81" s="261" t="s">
        <v>442</v>
      </c>
      <c r="CK81" s="261" t="s">
        <v>442</v>
      </c>
      <c r="CL81" s="261" t="s">
        <v>442</v>
      </c>
      <c r="CM81" s="261" t="s">
        <v>442</v>
      </c>
      <c r="CN81" s="261" t="s">
        <v>442</v>
      </c>
      <c r="CO81" s="261" t="s">
        <v>442</v>
      </c>
      <c r="CP81" s="261" t="s">
        <v>442</v>
      </c>
      <c r="CQ81" s="261" t="s">
        <v>442</v>
      </c>
      <c r="CR81" s="261" t="s">
        <v>588</v>
      </c>
      <c r="CS81" s="261" t="s">
        <v>433</v>
      </c>
      <c r="CT81" s="261" t="s">
        <v>442</v>
      </c>
      <c r="CU81" s="261" t="s">
        <v>589</v>
      </c>
      <c r="CV81" s="261" t="s">
        <v>442</v>
      </c>
      <c r="CW81" s="261" t="s">
        <v>442</v>
      </c>
      <c r="CX81" s="293">
        <f t="shared" si="27"/>
        <v>0.77395788157728496</v>
      </c>
      <c r="CY81" s="289">
        <v>14420578</v>
      </c>
      <c r="CZ81" s="287">
        <v>45728</v>
      </c>
      <c r="DA81" s="293">
        <v>0.70253213270847081</v>
      </c>
      <c r="DB81" s="261" t="s">
        <v>442</v>
      </c>
      <c r="DC81" s="261" t="s">
        <v>442</v>
      </c>
      <c r="DD81" s="261" t="s">
        <v>577</v>
      </c>
    </row>
    <row r="82" spans="1:108">
      <c r="A82" s="264" t="s">
        <v>380</v>
      </c>
      <c r="B82" s="284">
        <v>2500</v>
      </c>
      <c r="C82" s="284">
        <f t="shared" si="17"/>
        <v>2500</v>
      </c>
      <c r="D82" s="285">
        <v>8999</v>
      </c>
      <c r="E82" s="286">
        <f t="shared" si="18"/>
        <v>8999</v>
      </c>
      <c r="F82" s="287">
        <v>45869</v>
      </c>
      <c r="G82" s="285" t="s">
        <v>159</v>
      </c>
      <c r="H82" s="285" t="s">
        <v>573</v>
      </c>
      <c r="I82" s="261">
        <v>2021</v>
      </c>
      <c r="J82" s="261" t="s">
        <v>574</v>
      </c>
      <c r="K82" s="261" t="s">
        <v>575</v>
      </c>
      <c r="L82" s="288">
        <v>1377840</v>
      </c>
      <c r="M82" s="261" t="s">
        <v>576</v>
      </c>
      <c r="N82" s="261" t="s">
        <v>577</v>
      </c>
      <c r="O82" s="261" t="s">
        <v>578</v>
      </c>
      <c r="P82" s="287">
        <v>45478</v>
      </c>
      <c r="Q82" s="287" t="s">
        <v>592</v>
      </c>
      <c r="R82" s="261" t="s">
        <v>577</v>
      </c>
      <c r="S82" s="261" t="s">
        <v>580</v>
      </c>
      <c r="T82" s="261">
        <v>7</v>
      </c>
      <c r="U82" s="288">
        <v>0</v>
      </c>
      <c r="V82" s="289">
        <v>0</v>
      </c>
      <c r="W82" s="261" t="str">
        <f t="shared" si="19"/>
        <v>PERF</v>
      </c>
      <c r="X82" s="261" t="s">
        <v>581</v>
      </c>
      <c r="Y82" s="261" t="s">
        <v>581</v>
      </c>
      <c r="Z82" s="261" t="s">
        <v>573</v>
      </c>
      <c r="AA82" s="264" t="s">
        <v>380</v>
      </c>
      <c r="AB82" s="286">
        <f t="shared" si="20"/>
        <v>2500</v>
      </c>
      <c r="AC82" s="286">
        <v>7263</v>
      </c>
      <c r="AD82" s="286">
        <f t="shared" si="21"/>
        <v>7263</v>
      </c>
      <c r="AE82" s="261" t="s">
        <v>582</v>
      </c>
      <c r="AF82" s="261" t="s">
        <v>583</v>
      </c>
      <c r="AG82" s="290">
        <v>4527737</v>
      </c>
      <c r="AH82" s="261" t="s">
        <v>583</v>
      </c>
      <c r="AI82" s="291">
        <v>41563</v>
      </c>
      <c r="AJ82" s="261" t="s">
        <v>584</v>
      </c>
      <c r="AK82" s="292">
        <v>45595</v>
      </c>
      <c r="AL82" s="292" t="s">
        <v>585</v>
      </c>
      <c r="AM82" s="292" t="s">
        <v>442</v>
      </c>
      <c r="AN82" s="261" t="s">
        <v>442</v>
      </c>
      <c r="AO82" s="261" t="s">
        <v>442</v>
      </c>
      <c r="AP82" s="261" t="s">
        <v>442</v>
      </c>
      <c r="AQ82" s="261" t="s">
        <v>442</v>
      </c>
      <c r="AR82" s="290">
        <v>166</v>
      </c>
      <c r="AS82" s="287">
        <f t="shared" si="25"/>
        <v>50849</v>
      </c>
      <c r="AT82" s="261">
        <v>180</v>
      </c>
      <c r="AU82" s="261" t="s">
        <v>442</v>
      </c>
      <c r="AV82" s="290">
        <v>3759940</v>
      </c>
      <c r="AW82" s="290">
        <v>3685440.27</v>
      </c>
      <c r="AX82" s="261" t="s">
        <v>442</v>
      </c>
      <c r="AY82" s="261" t="s">
        <v>442</v>
      </c>
      <c r="AZ82" s="290">
        <v>3759940</v>
      </c>
      <c r="BA82" s="261">
        <v>100</v>
      </c>
      <c r="BB82" s="261" t="s">
        <v>442</v>
      </c>
      <c r="BC82" s="261" t="s">
        <v>586</v>
      </c>
      <c r="BD82" s="261" t="s">
        <v>586</v>
      </c>
      <c r="BE82" s="289">
        <v>50344</v>
      </c>
      <c r="BF82" s="261" t="s">
        <v>442</v>
      </c>
      <c r="BG82" s="261" t="s">
        <v>442</v>
      </c>
      <c r="BH82" s="261" t="s">
        <v>587</v>
      </c>
      <c r="BI82" s="293">
        <v>0.1421</v>
      </c>
      <c r="BJ82" s="261" t="s">
        <v>591</v>
      </c>
      <c r="BK82" s="261" t="s">
        <v>442</v>
      </c>
      <c r="BL82" s="294">
        <f t="shared" si="26"/>
        <v>6.8000000000000005E-2</v>
      </c>
      <c r="BM82" s="261" t="s">
        <v>442</v>
      </c>
      <c r="BN82" s="261" t="s">
        <v>442</v>
      </c>
      <c r="BO82" s="261" t="s">
        <v>442</v>
      </c>
      <c r="BP82" s="261" t="s">
        <v>442</v>
      </c>
      <c r="BQ82" s="261" t="s">
        <v>442</v>
      </c>
      <c r="BR82" s="261" t="s">
        <v>442</v>
      </c>
      <c r="BS82" s="261" t="s">
        <v>442</v>
      </c>
      <c r="BT82" s="261" t="s">
        <v>442</v>
      </c>
      <c r="BU82" s="261" t="s">
        <v>442</v>
      </c>
      <c r="BV82" s="261" t="s">
        <v>442</v>
      </c>
      <c r="BW82" s="261" t="s">
        <v>442</v>
      </c>
      <c r="BX82" s="261" t="s">
        <v>442</v>
      </c>
      <c r="BY82" s="261" t="s">
        <v>442</v>
      </c>
      <c r="BZ82" s="261" t="s">
        <v>442</v>
      </c>
      <c r="CA82" s="261" t="s">
        <v>442</v>
      </c>
      <c r="CB82" s="261" t="s">
        <v>442</v>
      </c>
      <c r="CC82" s="290">
        <v>0</v>
      </c>
      <c r="CD82" s="261" t="s">
        <v>442</v>
      </c>
      <c r="CE82" s="261" t="s">
        <v>442</v>
      </c>
      <c r="CF82" s="261" t="s">
        <v>442</v>
      </c>
      <c r="CG82" s="261" t="s">
        <v>442</v>
      </c>
      <c r="CH82" s="261" t="s">
        <v>442</v>
      </c>
      <c r="CI82" s="261" t="s">
        <v>442</v>
      </c>
      <c r="CJ82" s="261" t="s">
        <v>442</v>
      </c>
      <c r="CK82" s="261" t="s">
        <v>442</v>
      </c>
      <c r="CL82" s="261" t="s">
        <v>442</v>
      </c>
      <c r="CM82" s="261" t="s">
        <v>442</v>
      </c>
      <c r="CN82" s="261" t="s">
        <v>442</v>
      </c>
      <c r="CO82" s="261" t="s">
        <v>442</v>
      </c>
      <c r="CP82" s="261" t="s">
        <v>442</v>
      </c>
      <c r="CQ82" s="261" t="s">
        <v>442</v>
      </c>
      <c r="CR82" s="261" t="s">
        <v>588</v>
      </c>
      <c r="CS82" s="261" t="s">
        <v>433</v>
      </c>
      <c r="CT82" s="261" t="s">
        <v>442</v>
      </c>
      <c r="CU82" s="261" t="s">
        <v>589</v>
      </c>
      <c r="CV82" s="261" t="s">
        <v>442</v>
      </c>
      <c r="CW82" s="261" t="s">
        <v>442</v>
      </c>
      <c r="CX82" s="293">
        <f t="shared" si="27"/>
        <v>0.63846811395207537</v>
      </c>
      <c r="CY82" s="289">
        <v>5889002</v>
      </c>
      <c r="CZ82" s="287">
        <v>45188</v>
      </c>
      <c r="DA82" s="293">
        <v>0.63846811395207537</v>
      </c>
      <c r="DB82" s="261" t="s">
        <v>442</v>
      </c>
      <c r="DC82" s="261" t="s">
        <v>442</v>
      </c>
      <c r="DD82" s="261" t="s">
        <v>577</v>
      </c>
    </row>
    <row r="83" spans="1:108">
      <c r="A83" s="264" t="s">
        <v>380</v>
      </c>
      <c r="B83" s="284">
        <v>2508</v>
      </c>
      <c r="C83" s="284">
        <f t="shared" si="17"/>
        <v>2508</v>
      </c>
      <c r="D83" s="285">
        <v>8786</v>
      </c>
      <c r="E83" s="286">
        <f t="shared" si="18"/>
        <v>8786</v>
      </c>
      <c r="F83" s="287">
        <v>45869</v>
      </c>
      <c r="G83" s="285" t="s">
        <v>159</v>
      </c>
      <c r="H83" s="285" t="s">
        <v>573</v>
      </c>
      <c r="I83" s="261">
        <v>2021</v>
      </c>
      <c r="J83" s="261" t="s">
        <v>574</v>
      </c>
      <c r="K83" s="261" t="s">
        <v>575</v>
      </c>
      <c r="L83" s="288">
        <v>1524840</v>
      </c>
      <c r="M83" s="261" t="s">
        <v>576</v>
      </c>
      <c r="N83" s="261" t="s">
        <v>577</v>
      </c>
      <c r="O83" s="261" t="s">
        <v>578</v>
      </c>
      <c r="P83" s="287">
        <v>45485</v>
      </c>
      <c r="Q83" s="287" t="s">
        <v>592</v>
      </c>
      <c r="R83" s="261" t="s">
        <v>577</v>
      </c>
      <c r="S83" s="261" t="s">
        <v>580</v>
      </c>
      <c r="T83" s="261">
        <v>8</v>
      </c>
      <c r="U83" s="288">
        <v>0</v>
      </c>
      <c r="V83" s="289">
        <v>0</v>
      </c>
      <c r="W83" s="261" t="str">
        <f t="shared" si="19"/>
        <v>PERF</v>
      </c>
      <c r="X83" s="261" t="s">
        <v>581</v>
      </c>
      <c r="Y83" s="261" t="s">
        <v>581</v>
      </c>
      <c r="Z83" s="261" t="s">
        <v>573</v>
      </c>
      <c r="AA83" s="264" t="s">
        <v>380</v>
      </c>
      <c r="AB83" s="286">
        <f t="shared" si="20"/>
        <v>2508</v>
      </c>
      <c r="AC83" s="286">
        <v>7114</v>
      </c>
      <c r="AD83" s="286">
        <f t="shared" si="21"/>
        <v>7114</v>
      </c>
      <c r="AE83" s="261" t="s">
        <v>597</v>
      </c>
      <c r="AF83" s="261" t="s">
        <v>583</v>
      </c>
      <c r="AG83" s="290">
        <v>5319280</v>
      </c>
      <c r="AH83" s="261" t="s">
        <v>583</v>
      </c>
      <c r="AI83" s="291">
        <v>41116</v>
      </c>
      <c r="AJ83" s="261" t="s">
        <v>584</v>
      </c>
      <c r="AK83" s="292">
        <v>45595</v>
      </c>
      <c r="AL83" s="292" t="s">
        <v>585</v>
      </c>
      <c r="AM83" s="292" t="s">
        <v>442</v>
      </c>
      <c r="AN83" s="261" t="s">
        <v>442</v>
      </c>
      <c r="AO83" s="261" t="s">
        <v>442</v>
      </c>
      <c r="AP83" s="261" t="s">
        <v>442</v>
      </c>
      <c r="AQ83" s="261" t="s">
        <v>442</v>
      </c>
      <c r="AR83" s="290">
        <v>167</v>
      </c>
      <c r="AS83" s="287">
        <f t="shared" si="25"/>
        <v>50879</v>
      </c>
      <c r="AT83" s="261">
        <v>180</v>
      </c>
      <c r="AU83" s="261" t="s">
        <v>442</v>
      </c>
      <c r="AV83" s="290">
        <v>5491317</v>
      </c>
      <c r="AW83" s="290">
        <v>5004541.72</v>
      </c>
      <c r="AX83" s="261" t="s">
        <v>442</v>
      </c>
      <c r="AY83" s="261" t="s">
        <v>442</v>
      </c>
      <c r="AZ83" s="290">
        <v>5491317</v>
      </c>
      <c r="BA83" s="261">
        <v>100</v>
      </c>
      <c r="BB83" s="261" t="s">
        <v>442</v>
      </c>
      <c r="BC83" s="261" t="s">
        <v>586</v>
      </c>
      <c r="BD83" s="261" t="s">
        <v>586</v>
      </c>
      <c r="BE83" s="289">
        <v>66807</v>
      </c>
      <c r="BF83" s="261" t="s">
        <v>442</v>
      </c>
      <c r="BG83" s="261" t="s">
        <v>442</v>
      </c>
      <c r="BH83" s="261" t="s">
        <v>587</v>
      </c>
      <c r="BI83" s="293">
        <v>0.1421</v>
      </c>
      <c r="BJ83" s="261" t="s">
        <v>591</v>
      </c>
      <c r="BK83" s="261" t="s">
        <v>442</v>
      </c>
      <c r="BL83" s="294">
        <f t="shared" si="26"/>
        <v>6.8000000000000005E-2</v>
      </c>
      <c r="BM83" s="261" t="s">
        <v>442</v>
      </c>
      <c r="BN83" s="261" t="s">
        <v>442</v>
      </c>
      <c r="BO83" s="261" t="s">
        <v>442</v>
      </c>
      <c r="BP83" s="261" t="s">
        <v>442</v>
      </c>
      <c r="BQ83" s="261" t="s">
        <v>442</v>
      </c>
      <c r="BR83" s="261" t="s">
        <v>442</v>
      </c>
      <c r="BS83" s="261" t="s">
        <v>442</v>
      </c>
      <c r="BT83" s="261" t="s">
        <v>442</v>
      </c>
      <c r="BU83" s="261" t="s">
        <v>442</v>
      </c>
      <c r="BV83" s="261" t="s">
        <v>442</v>
      </c>
      <c r="BW83" s="261" t="s">
        <v>442</v>
      </c>
      <c r="BX83" s="261" t="s">
        <v>442</v>
      </c>
      <c r="BY83" s="261" t="s">
        <v>442</v>
      </c>
      <c r="BZ83" s="261" t="s">
        <v>442</v>
      </c>
      <c r="CA83" s="261" t="s">
        <v>442</v>
      </c>
      <c r="CB83" s="261" t="s">
        <v>442</v>
      </c>
      <c r="CC83" s="290">
        <v>0</v>
      </c>
      <c r="CD83" s="261" t="s">
        <v>442</v>
      </c>
      <c r="CE83" s="261" t="s">
        <v>442</v>
      </c>
      <c r="CF83" s="261" t="s">
        <v>442</v>
      </c>
      <c r="CG83" s="261" t="s">
        <v>442</v>
      </c>
      <c r="CH83" s="261" t="s">
        <v>442</v>
      </c>
      <c r="CI83" s="261" t="s">
        <v>442</v>
      </c>
      <c r="CJ83" s="261" t="s">
        <v>442</v>
      </c>
      <c r="CK83" s="261" t="s">
        <v>442</v>
      </c>
      <c r="CL83" s="261" t="s">
        <v>442</v>
      </c>
      <c r="CM83" s="261" t="s">
        <v>442</v>
      </c>
      <c r="CN83" s="261" t="s">
        <v>442</v>
      </c>
      <c r="CO83" s="261" t="s">
        <v>442</v>
      </c>
      <c r="CP83" s="261" t="s">
        <v>442</v>
      </c>
      <c r="CQ83" s="261" t="s">
        <v>442</v>
      </c>
      <c r="CR83" s="261" t="s">
        <v>588</v>
      </c>
      <c r="CS83" s="261" t="s">
        <v>433</v>
      </c>
      <c r="CT83" s="261" t="s">
        <v>442</v>
      </c>
      <c r="CU83" s="261" t="s">
        <v>589</v>
      </c>
      <c r="CV83" s="261" t="s">
        <v>442</v>
      </c>
      <c r="CW83" s="261" t="s">
        <v>442</v>
      </c>
      <c r="CX83" s="293">
        <f t="shared" si="27"/>
        <v>0.58976174292189831</v>
      </c>
      <c r="CY83" s="289">
        <v>9311077</v>
      </c>
      <c r="CZ83" s="287">
        <v>45351</v>
      </c>
      <c r="DA83" s="293">
        <v>0.59017278345492108</v>
      </c>
      <c r="DB83" s="261" t="s">
        <v>442</v>
      </c>
      <c r="DC83" s="261" t="s">
        <v>442</v>
      </c>
      <c r="DD83" s="261" t="s">
        <v>577</v>
      </c>
    </row>
    <row r="84" spans="1:108">
      <c r="A84" s="264" t="s">
        <v>380</v>
      </c>
      <c r="B84" s="284">
        <v>2487</v>
      </c>
      <c r="C84" s="284">
        <f t="shared" si="17"/>
        <v>2487</v>
      </c>
      <c r="D84" s="285">
        <v>8536</v>
      </c>
      <c r="E84" s="286">
        <f t="shared" si="18"/>
        <v>8536</v>
      </c>
      <c r="F84" s="287">
        <v>45869</v>
      </c>
      <c r="G84" s="285" t="s">
        <v>159</v>
      </c>
      <c r="H84" s="285" t="s">
        <v>573</v>
      </c>
      <c r="I84" s="261">
        <v>2021</v>
      </c>
      <c r="J84" s="261" t="s">
        <v>574</v>
      </c>
      <c r="K84" s="261" t="s">
        <v>575</v>
      </c>
      <c r="L84" s="288">
        <v>11407416</v>
      </c>
      <c r="M84" s="261" t="s">
        <v>576</v>
      </c>
      <c r="N84" s="261" t="s">
        <v>577</v>
      </c>
      <c r="O84" s="261" t="s">
        <v>578</v>
      </c>
      <c r="P84" s="287">
        <v>45462</v>
      </c>
      <c r="Q84" s="287" t="s">
        <v>592</v>
      </c>
      <c r="R84" s="261" t="s">
        <v>577</v>
      </c>
      <c r="S84" s="261" t="s">
        <v>580</v>
      </c>
      <c r="T84" s="261">
        <v>6</v>
      </c>
      <c r="U84" s="288">
        <v>0</v>
      </c>
      <c r="V84" s="289">
        <v>0</v>
      </c>
      <c r="W84" s="261" t="str">
        <f t="shared" si="19"/>
        <v>PERF</v>
      </c>
      <c r="X84" s="261" t="s">
        <v>581</v>
      </c>
      <c r="Y84" s="261" t="s">
        <v>581</v>
      </c>
      <c r="Z84" s="261" t="s">
        <v>573</v>
      </c>
      <c r="AA84" s="264" t="s">
        <v>380</v>
      </c>
      <c r="AB84" s="286">
        <f t="shared" si="20"/>
        <v>2487</v>
      </c>
      <c r="AC84" s="286">
        <v>6961</v>
      </c>
      <c r="AD84" s="286">
        <f t="shared" si="21"/>
        <v>6961</v>
      </c>
      <c r="AE84" s="261" t="s">
        <v>593</v>
      </c>
      <c r="AF84" s="261" t="s">
        <v>583</v>
      </c>
      <c r="AG84" s="290">
        <v>36495760</v>
      </c>
      <c r="AH84" s="261" t="s">
        <v>583</v>
      </c>
      <c r="AI84" s="291">
        <v>40500</v>
      </c>
      <c r="AJ84" s="261" t="s">
        <v>584</v>
      </c>
      <c r="AK84" s="292">
        <v>45595</v>
      </c>
      <c r="AL84" s="292" t="s">
        <v>585</v>
      </c>
      <c r="AM84" s="292" t="s">
        <v>442</v>
      </c>
      <c r="AN84" s="261" t="s">
        <v>442</v>
      </c>
      <c r="AO84" s="261" t="s">
        <v>442</v>
      </c>
      <c r="AP84" s="261" t="s">
        <v>442</v>
      </c>
      <c r="AQ84" s="261" t="s">
        <v>442</v>
      </c>
      <c r="AR84" s="290">
        <v>165</v>
      </c>
      <c r="AS84" s="287">
        <f t="shared" si="25"/>
        <v>50819</v>
      </c>
      <c r="AT84" s="261">
        <v>180</v>
      </c>
      <c r="AU84" s="261" t="s">
        <v>442</v>
      </c>
      <c r="AV84" s="290">
        <v>34508007</v>
      </c>
      <c r="AW84" s="290">
        <v>32109830.789999999</v>
      </c>
      <c r="AX84" s="261" t="s">
        <v>442</v>
      </c>
      <c r="AY84" s="261" t="s">
        <v>442</v>
      </c>
      <c r="AZ84" s="290">
        <v>34508007</v>
      </c>
      <c r="BA84" s="261">
        <v>100</v>
      </c>
      <c r="BB84" s="261" t="s">
        <v>442</v>
      </c>
      <c r="BC84" s="261" t="s">
        <v>586</v>
      </c>
      <c r="BD84" s="261" t="s">
        <v>586</v>
      </c>
      <c r="BE84" s="289">
        <v>460490</v>
      </c>
      <c r="BF84" s="261" t="s">
        <v>442</v>
      </c>
      <c r="BG84" s="261" t="s">
        <v>442</v>
      </c>
      <c r="BH84" s="261" t="s">
        <v>587</v>
      </c>
      <c r="BI84" s="293">
        <v>0.15210000000000001</v>
      </c>
      <c r="BJ84" s="261" t="s">
        <v>591</v>
      </c>
      <c r="BK84" s="261" t="s">
        <v>442</v>
      </c>
      <c r="BL84" s="294">
        <f t="shared" si="26"/>
        <v>7.8000000000000014E-2</v>
      </c>
      <c r="BM84" s="261" t="s">
        <v>442</v>
      </c>
      <c r="BN84" s="261" t="s">
        <v>442</v>
      </c>
      <c r="BO84" s="261" t="s">
        <v>442</v>
      </c>
      <c r="BP84" s="261" t="s">
        <v>442</v>
      </c>
      <c r="BQ84" s="261" t="s">
        <v>442</v>
      </c>
      <c r="BR84" s="261" t="s">
        <v>442</v>
      </c>
      <c r="BS84" s="261" t="s">
        <v>442</v>
      </c>
      <c r="BT84" s="261" t="s">
        <v>442</v>
      </c>
      <c r="BU84" s="261" t="s">
        <v>442</v>
      </c>
      <c r="BV84" s="261" t="s">
        <v>442</v>
      </c>
      <c r="BW84" s="261" t="s">
        <v>442</v>
      </c>
      <c r="BX84" s="261" t="s">
        <v>442</v>
      </c>
      <c r="BY84" s="261" t="s">
        <v>442</v>
      </c>
      <c r="BZ84" s="261" t="s">
        <v>442</v>
      </c>
      <c r="CA84" s="261" t="s">
        <v>442</v>
      </c>
      <c r="CB84" s="261" t="s">
        <v>442</v>
      </c>
      <c r="CC84" s="290">
        <v>0</v>
      </c>
      <c r="CD84" s="261" t="s">
        <v>442</v>
      </c>
      <c r="CE84" s="261" t="s">
        <v>442</v>
      </c>
      <c r="CF84" s="261" t="s">
        <v>442</v>
      </c>
      <c r="CG84" s="261" t="s">
        <v>442</v>
      </c>
      <c r="CH84" s="261" t="s">
        <v>442</v>
      </c>
      <c r="CI84" s="261" t="s">
        <v>442</v>
      </c>
      <c r="CJ84" s="261" t="s">
        <v>442</v>
      </c>
      <c r="CK84" s="261" t="s">
        <v>442</v>
      </c>
      <c r="CL84" s="261" t="s">
        <v>442</v>
      </c>
      <c r="CM84" s="261" t="s">
        <v>442</v>
      </c>
      <c r="CN84" s="261" t="s">
        <v>442</v>
      </c>
      <c r="CO84" s="261" t="s">
        <v>442</v>
      </c>
      <c r="CP84" s="261" t="s">
        <v>442</v>
      </c>
      <c r="CQ84" s="261" t="s">
        <v>442</v>
      </c>
      <c r="CR84" s="261" t="s">
        <v>588</v>
      </c>
      <c r="CS84" s="261" t="s">
        <v>433</v>
      </c>
      <c r="CT84" s="261" t="s">
        <v>442</v>
      </c>
      <c r="CU84" s="261" t="s">
        <v>589</v>
      </c>
      <c r="CV84" s="261" t="s">
        <v>442</v>
      </c>
      <c r="CW84" s="261" t="s">
        <v>442</v>
      </c>
      <c r="CX84" s="293">
        <f t="shared" si="27"/>
        <v>0.52683980152671761</v>
      </c>
      <c r="CY84" s="289">
        <v>65500000</v>
      </c>
      <c r="CZ84" s="287">
        <v>45371</v>
      </c>
      <c r="DA84" s="293">
        <v>0.52683980152671761</v>
      </c>
      <c r="DB84" s="261" t="s">
        <v>442</v>
      </c>
      <c r="DC84" s="261" t="s">
        <v>442</v>
      </c>
      <c r="DD84" s="261" t="s">
        <v>577</v>
      </c>
    </row>
    <row r="85" spans="1:108">
      <c r="A85" s="264" t="s">
        <v>380</v>
      </c>
      <c r="B85" s="284">
        <v>2501</v>
      </c>
      <c r="C85" s="284">
        <f t="shared" si="17"/>
        <v>2501</v>
      </c>
      <c r="D85" s="285">
        <v>9081</v>
      </c>
      <c r="E85" s="286">
        <f t="shared" si="18"/>
        <v>9081</v>
      </c>
      <c r="F85" s="287">
        <v>45869</v>
      </c>
      <c r="G85" s="285" t="s">
        <v>159</v>
      </c>
      <c r="H85" s="285" t="s">
        <v>573</v>
      </c>
      <c r="I85" s="261">
        <v>2021</v>
      </c>
      <c r="J85" s="261" t="s">
        <v>574</v>
      </c>
      <c r="K85" s="261" t="s">
        <v>575</v>
      </c>
      <c r="L85" s="288">
        <v>1357092</v>
      </c>
      <c r="M85" s="261" t="s">
        <v>576</v>
      </c>
      <c r="N85" s="261" t="s">
        <v>577</v>
      </c>
      <c r="O85" s="261" t="s">
        <v>578</v>
      </c>
      <c r="P85" s="287">
        <v>45478</v>
      </c>
      <c r="Q85" s="287" t="s">
        <v>592</v>
      </c>
      <c r="R85" s="261" t="s">
        <v>577</v>
      </c>
      <c r="S85" s="261" t="s">
        <v>580</v>
      </c>
      <c r="T85" s="261">
        <v>7</v>
      </c>
      <c r="U85" s="288">
        <v>0</v>
      </c>
      <c r="V85" s="289">
        <v>0</v>
      </c>
      <c r="W85" s="261" t="str">
        <f t="shared" si="19"/>
        <v>PERF</v>
      </c>
      <c r="X85" s="261" t="s">
        <v>581</v>
      </c>
      <c r="Y85" s="261" t="s">
        <v>581</v>
      </c>
      <c r="Z85" s="261" t="s">
        <v>573</v>
      </c>
      <c r="AA85" s="264" t="s">
        <v>380</v>
      </c>
      <c r="AB85" s="286">
        <f t="shared" si="20"/>
        <v>2501</v>
      </c>
      <c r="AC85" s="286">
        <v>7333</v>
      </c>
      <c r="AD85" s="286">
        <f t="shared" si="21"/>
        <v>7333</v>
      </c>
      <c r="AE85" s="261" t="s">
        <v>582</v>
      </c>
      <c r="AF85" s="261" t="s">
        <v>583</v>
      </c>
      <c r="AG85" s="290">
        <v>5254000</v>
      </c>
      <c r="AH85" s="261" t="s">
        <v>583</v>
      </c>
      <c r="AI85" s="291">
        <v>41943</v>
      </c>
      <c r="AJ85" s="261" t="s">
        <v>584</v>
      </c>
      <c r="AK85" s="292">
        <v>45595</v>
      </c>
      <c r="AL85" s="292" t="s">
        <v>585</v>
      </c>
      <c r="AM85" s="292" t="s">
        <v>442</v>
      </c>
      <c r="AN85" s="261" t="s">
        <v>442</v>
      </c>
      <c r="AO85" s="261" t="s">
        <v>442</v>
      </c>
      <c r="AP85" s="261" t="s">
        <v>442</v>
      </c>
      <c r="AQ85" s="261" t="s">
        <v>442</v>
      </c>
      <c r="AR85" s="290">
        <v>166</v>
      </c>
      <c r="AS85" s="287">
        <f t="shared" si="25"/>
        <v>50849</v>
      </c>
      <c r="AT85" s="261">
        <v>180</v>
      </c>
      <c r="AU85" s="261" t="s">
        <v>442</v>
      </c>
      <c r="AV85" s="290">
        <v>4152572</v>
      </c>
      <c r="AW85" s="290">
        <v>4113138.26</v>
      </c>
      <c r="AX85" s="261" t="s">
        <v>442</v>
      </c>
      <c r="AY85" s="261" t="s">
        <v>442</v>
      </c>
      <c r="AZ85" s="290">
        <v>4152572</v>
      </c>
      <c r="BA85" s="261">
        <v>100</v>
      </c>
      <c r="BB85" s="261" t="s">
        <v>442</v>
      </c>
      <c r="BC85" s="261" t="s">
        <v>586</v>
      </c>
      <c r="BD85" s="261" t="s">
        <v>586</v>
      </c>
      <c r="BE85" s="289">
        <v>56186</v>
      </c>
      <c r="BF85" s="261" t="s">
        <v>442</v>
      </c>
      <c r="BG85" s="261" t="s">
        <v>442</v>
      </c>
      <c r="BH85" s="261" t="s">
        <v>587</v>
      </c>
      <c r="BI85" s="293">
        <v>0.1421</v>
      </c>
      <c r="BJ85" s="261" t="s">
        <v>591</v>
      </c>
      <c r="BK85" s="261" t="s">
        <v>442</v>
      </c>
      <c r="BL85" s="294">
        <f t="shared" si="26"/>
        <v>6.8000000000000005E-2</v>
      </c>
      <c r="BM85" s="261" t="s">
        <v>442</v>
      </c>
      <c r="BN85" s="261" t="s">
        <v>442</v>
      </c>
      <c r="BO85" s="261" t="s">
        <v>442</v>
      </c>
      <c r="BP85" s="261" t="s">
        <v>442</v>
      </c>
      <c r="BQ85" s="261" t="s">
        <v>442</v>
      </c>
      <c r="BR85" s="261" t="s">
        <v>442</v>
      </c>
      <c r="BS85" s="261" t="s">
        <v>442</v>
      </c>
      <c r="BT85" s="261" t="s">
        <v>442</v>
      </c>
      <c r="BU85" s="261" t="s">
        <v>442</v>
      </c>
      <c r="BV85" s="261" t="s">
        <v>442</v>
      </c>
      <c r="BW85" s="261" t="s">
        <v>442</v>
      </c>
      <c r="BX85" s="261" t="s">
        <v>442</v>
      </c>
      <c r="BY85" s="261" t="s">
        <v>442</v>
      </c>
      <c r="BZ85" s="261" t="s">
        <v>442</v>
      </c>
      <c r="CA85" s="261" t="s">
        <v>442</v>
      </c>
      <c r="CB85" s="261" t="s">
        <v>442</v>
      </c>
      <c r="CC85" s="290">
        <v>74158</v>
      </c>
      <c r="CD85" s="261" t="s">
        <v>442</v>
      </c>
      <c r="CE85" s="261" t="s">
        <v>442</v>
      </c>
      <c r="CF85" s="261" t="s">
        <v>442</v>
      </c>
      <c r="CG85" s="261" t="s">
        <v>442</v>
      </c>
      <c r="CH85" s="261" t="s">
        <v>442</v>
      </c>
      <c r="CI85" s="261" t="s">
        <v>442</v>
      </c>
      <c r="CJ85" s="261" t="s">
        <v>442</v>
      </c>
      <c r="CK85" s="261" t="s">
        <v>442</v>
      </c>
      <c r="CL85" s="261" t="s">
        <v>442</v>
      </c>
      <c r="CM85" s="261" t="s">
        <v>442</v>
      </c>
      <c r="CN85" s="261" t="s">
        <v>442</v>
      </c>
      <c r="CO85" s="261" t="s">
        <v>442</v>
      </c>
      <c r="CP85" s="261" t="s">
        <v>442</v>
      </c>
      <c r="CQ85" s="261" t="s">
        <v>442</v>
      </c>
      <c r="CR85" s="261" t="s">
        <v>588</v>
      </c>
      <c r="CS85" s="261" t="s">
        <v>433</v>
      </c>
      <c r="CT85" s="261" t="s">
        <v>442</v>
      </c>
      <c r="CU85" s="261" t="s">
        <v>589</v>
      </c>
      <c r="CV85" s="261" t="s">
        <v>442</v>
      </c>
      <c r="CW85" s="261" t="s">
        <v>442</v>
      </c>
      <c r="CX85" s="293">
        <f t="shared" si="27"/>
        <v>0.65199503094979705</v>
      </c>
      <c r="CY85" s="289">
        <v>6369024</v>
      </c>
      <c r="CZ85" s="287">
        <v>45183</v>
      </c>
      <c r="DA85" s="293">
        <v>0.65199503094979705</v>
      </c>
      <c r="DB85" s="261" t="s">
        <v>442</v>
      </c>
      <c r="DC85" s="261" t="s">
        <v>442</v>
      </c>
      <c r="DD85" s="261" t="s">
        <v>577</v>
      </c>
    </row>
    <row r="86" spans="1:108">
      <c r="A86" s="264" t="s">
        <v>380</v>
      </c>
      <c r="B86" s="284">
        <v>2499</v>
      </c>
      <c r="C86" s="284">
        <f t="shared" si="17"/>
        <v>2499</v>
      </c>
      <c r="D86" s="285">
        <v>9195</v>
      </c>
      <c r="E86" s="286">
        <f t="shared" si="18"/>
        <v>9195</v>
      </c>
      <c r="F86" s="287">
        <v>45869</v>
      </c>
      <c r="G86" s="285" t="s">
        <v>159</v>
      </c>
      <c r="H86" s="285" t="s">
        <v>573</v>
      </c>
      <c r="I86" s="261">
        <v>2021</v>
      </c>
      <c r="J86" s="261" t="s">
        <v>574</v>
      </c>
      <c r="K86" s="261" t="s">
        <v>575</v>
      </c>
      <c r="L86" s="288">
        <v>937140</v>
      </c>
      <c r="M86" s="261" t="s">
        <v>576</v>
      </c>
      <c r="N86" s="261" t="s">
        <v>577</v>
      </c>
      <c r="O86" s="261" t="s">
        <v>578</v>
      </c>
      <c r="P86" s="287">
        <v>45478</v>
      </c>
      <c r="Q86" s="287" t="s">
        <v>592</v>
      </c>
      <c r="R86" s="261" t="s">
        <v>577</v>
      </c>
      <c r="S86" s="261" t="s">
        <v>580</v>
      </c>
      <c r="T86" s="261">
        <v>10</v>
      </c>
      <c r="U86" s="288">
        <v>0</v>
      </c>
      <c r="V86" s="289">
        <v>0</v>
      </c>
      <c r="W86" s="261" t="str">
        <f t="shared" si="19"/>
        <v>PERF</v>
      </c>
      <c r="X86" s="261" t="s">
        <v>581</v>
      </c>
      <c r="Y86" s="261" t="s">
        <v>581</v>
      </c>
      <c r="Z86" s="261" t="s">
        <v>573</v>
      </c>
      <c r="AA86" s="264" t="s">
        <v>380</v>
      </c>
      <c r="AB86" s="286">
        <f t="shared" si="20"/>
        <v>2499</v>
      </c>
      <c r="AC86" s="286">
        <v>7429</v>
      </c>
      <c r="AD86" s="286">
        <f t="shared" si="21"/>
        <v>7429</v>
      </c>
      <c r="AE86" s="261" t="s">
        <v>582</v>
      </c>
      <c r="AF86" s="261" t="s">
        <v>583</v>
      </c>
      <c r="AG86" s="290">
        <v>4004329</v>
      </c>
      <c r="AH86" s="261" t="s">
        <v>583</v>
      </c>
      <c r="AI86" s="291">
        <v>42192</v>
      </c>
      <c r="AJ86" s="261" t="s">
        <v>584</v>
      </c>
      <c r="AK86" s="292">
        <v>45625</v>
      </c>
      <c r="AL86" s="292" t="s">
        <v>585</v>
      </c>
      <c r="AM86" s="292" t="s">
        <v>442</v>
      </c>
      <c r="AN86" s="261" t="s">
        <v>442</v>
      </c>
      <c r="AO86" s="261" t="s">
        <v>442</v>
      </c>
      <c r="AP86" s="261" t="s">
        <v>442</v>
      </c>
      <c r="AQ86" s="261" t="s">
        <v>442</v>
      </c>
      <c r="AR86" s="290">
        <v>166</v>
      </c>
      <c r="AS86" s="287">
        <f t="shared" si="25"/>
        <v>50849</v>
      </c>
      <c r="AT86" s="261">
        <v>180</v>
      </c>
      <c r="AU86" s="261" t="s">
        <v>442</v>
      </c>
      <c r="AV86" s="290">
        <v>3092589</v>
      </c>
      <c r="AW86" s="290">
        <v>3334889.93</v>
      </c>
      <c r="AX86" s="261" t="s">
        <v>442</v>
      </c>
      <c r="AY86" s="261" t="s">
        <v>442</v>
      </c>
      <c r="AZ86" s="290">
        <v>3092589</v>
      </c>
      <c r="BA86" s="261">
        <v>100</v>
      </c>
      <c r="BB86" s="261" t="s">
        <v>442</v>
      </c>
      <c r="BC86" s="261" t="s">
        <v>586</v>
      </c>
      <c r="BD86" s="261" t="s">
        <v>586</v>
      </c>
      <c r="BE86" s="289">
        <v>45555</v>
      </c>
      <c r="BF86" s="261" t="s">
        <v>442</v>
      </c>
      <c r="BG86" s="261" t="s">
        <v>442</v>
      </c>
      <c r="BH86" s="261" t="s">
        <v>587</v>
      </c>
      <c r="BI86" s="293">
        <v>0.1421</v>
      </c>
      <c r="BJ86" s="261" t="s">
        <v>591</v>
      </c>
      <c r="BK86" s="261" t="s">
        <v>442</v>
      </c>
      <c r="BL86" s="294">
        <f t="shared" si="26"/>
        <v>6.8000000000000005E-2</v>
      </c>
      <c r="BM86" s="261" t="s">
        <v>442</v>
      </c>
      <c r="BN86" s="261" t="s">
        <v>442</v>
      </c>
      <c r="BO86" s="261" t="s">
        <v>442</v>
      </c>
      <c r="BP86" s="261" t="s">
        <v>442</v>
      </c>
      <c r="BQ86" s="261" t="s">
        <v>442</v>
      </c>
      <c r="BR86" s="261" t="s">
        <v>442</v>
      </c>
      <c r="BS86" s="261" t="s">
        <v>442</v>
      </c>
      <c r="BT86" s="261" t="s">
        <v>442</v>
      </c>
      <c r="BU86" s="261" t="s">
        <v>442</v>
      </c>
      <c r="BV86" s="261" t="s">
        <v>442</v>
      </c>
      <c r="BW86" s="261" t="s">
        <v>442</v>
      </c>
      <c r="BX86" s="261" t="s">
        <v>442</v>
      </c>
      <c r="BY86" s="261" t="s">
        <v>442</v>
      </c>
      <c r="BZ86" s="261" t="s">
        <v>442</v>
      </c>
      <c r="CA86" s="261" t="s">
        <v>442</v>
      </c>
      <c r="CB86" s="261" t="s">
        <v>442</v>
      </c>
      <c r="CC86" s="290">
        <v>0</v>
      </c>
      <c r="CD86" s="261" t="s">
        <v>442</v>
      </c>
      <c r="CE86" s="261" t="s">
        <v>442</v>
      </c>
      <c r="CF86" s="261" t="s">
        <v>442</v>
      </c>
      <c r="CG86" s="261" t="s">
        <v>442</v>
      </c>
      <c r="CH86" s="261" t="s">
        <v>442</v>
      </c>
      <c r="CI86" s="261" t="s">
        <v>442</v>
      </c>
      <c r="CJ86" s="261" t="s">
        <v>442</v>
      </c>
      <c r="CK86" s="261" t="s">
        <v>442</v>
      </c>
      <c r="CL86" s="261" t="s">
        <v>442</v>
      </c>
      <c r="CM86" s="261" t="s">
        <v>442</v>
      </c>
      <c r="CN86" s="261" t="s">
        <v>442</v>
      </c>
      <c r="CO86" s="261" t="s">
        <v>442</v>
      </c>
      <c r="CP86" s="261" t="s">
        <v>442</v>
      </c>
      <c r="CQ86" s="261" t="s">
        <v>442</v>
      </c>
      <c r="CR86" s="261" t="s">
        <v>588</v>
      </c>
      <c r="CS86" s="261" t="s">
        <v>433</v>
      </c>
      <c r="CT86" s="261" t="s">
        <v>442</v>
      </c>
      <c r="CU86" s="261" t="s">
        <v>589</v>
      </c>
      <c r="CV86" s="261" t="s">
        <v>442</v>
      </c>
      <c r="CW86" s="261" t="s">
        <v>442</v>
      </c>
      <c r="CX86" s="293">
        <f t="shared" si="27"/>
        <v>0.73829387285047476</v>
      </c>
      <c r="CY86" s="289">
        <v>4188832</v>
      </c>
      <c r="CZ86" s="287">
        <v>45187</v>
      </c>
      <c r="DA86" s="293">
        <v>0.73768606618742405</v>
      </c>
      <c r="DB86" s="261" t="s">
        <v>442</v>
      </c>
      <c r="DC86" s="261" t="s">
        <v>442</v>
      </c>
      <c r="DD86" s="261" t="s">
        <v>577</v>
      </c>
    </row>
    <row r="87" spans="1:108">
      <c r="A87" s="264" t="s">
        <v>380</v>
      </c>
      <c r="B87" s="284">
        <v>1399</v>
      </c>
      <c r="C87" s="284">
        <f t="shared" si="17"/>
        <v>1399</v>
      </c>
      <c r="D87" s="285">
        <v>9054</v>
      </c>
      <c r="E87" s="286">
        <f t="shared" si="18"/>
        <v>9054</v>
      </c>
      <c r="F87" s="287">
        <v>45869</v>
      </c>
      <c r="G87" s="285" t="s">
        <v>159</v>
      </c>
      <c r="H87" s="285" t="s">
        <v>573</v>
      </c>
      <c r="I87" s="261">
        <v>2021</v>
      </c>
      <c r="J87" s="261" t="s">
        <v>574</v>
      </c>
      <c r="K87" s="261" t="s">
        <v>575</v>
      </c>
      <c r="L87" s="288">
        <v>720480</v>
      </c>
      <c r="M87" s="261" t="s">
        <v>576</v>
      </c>
      <c r="N87" s="261" t="s">
        <v>577</v>
      </c>
      <c r="O87" s="261" t="s">
        <v>578</v>
      </c>
      <c r="P87" s="287">
        <v>41887</v>
      </c>
      <c r="Q87" s="287" t="s">
        <v>579</v>
      </c>
      <c r="R87" s="261" t="s">
        <v>577</v>
      </c>
      <c r="S87" s="261" t="s">
        <v>580</v>
      </c>
      <c r="T87" s="261">
        <v>122</v>
      </c>
      <c r="U87" s="288">
        <v>0</v>
      </c>
      <c r="V87" s="289">
        <v>0</v>
      </c>
      <c r="W87" s="261" t="str">
        <f t="shared" si="19"/>
        <v>PERF</v>
      </c>
      <c r="X87" s="261" t="s">
        <v>581</v>
      </c>
      <c r="Y87" s="261" t="s">
        <v>581</v>
      </c>
      <c r="Z87" s="261" t="s">
        <v>573</v>
      </c>
      <c r="AA87" s="264" t="s">
        <v>380</v>
      </c>
      <c r="AB87" s="286">
        <f t="shared" si="20"/>
        <v>1399</v>
      </c>
      <c r="AC87" s="286">
        <v>7303</v>
      </c>
      <c r="AD87" s="286">
        <f t="shared" si="21"/>
        <v>7303</v>
      </c>
      <c r="AE87" s="261" t="s">
        <v>582</v>
      </c>
      <c r="AF87" s="261" t="s">
        <v>583</v>
      </c>
      <c r="AG87" s="290">
        <v>2543616</v>
      </c>
      <c r="AH87" s="261" t="s">
        <v>583</v>
      </c>
      <c r="AI87" s="291">
        <v>41767</v>
      </c>
      <c r="AJ87" s="261" t="s">
        <v>584</v>
      </c>
      <c r="AK87" s="292">
        <v>45688</v>
      </c>
      <c r="AL87" s="292" t="s">
        <v>585</v>
      </c>
      <c r="AM87" s="292" t="s">
        <v>442</v>
      </c>
      <c r="AN87" s="261" t="s">
        <v>442</v>
      </c>
      <c r="AO87" s="261" t="s">
        <v>442</v>
      </c>
      <c r="AP87" s="261" t="s">
        <v>442</v>
      </c>
      <c r="AQ87" s="261" t="s">
        <v>442</v>
      </c>
      <c r="AR87" s="290">
        <v>49</v>
      </c>
      <c r="AS87" s="287">
        <f t="shared" si="25"/>
        <v>47339</v>
      </c>
      <c r="AT87" s="261">
        <v>180</v>
      </c>
      <c r="AU87" s="261" t="s">
        <v>442</v>
      </c>
      <c r="AV87" s="290">
        <v>1824415</v>
      </c>
      <c r="AW87" s="290">
        <v>884142.73</v>
      </c>
      <c r="AX87" s="261" t="s">
        <v>442</v>
      </c>
      <c r="AY87" s="261" t="s">
        <v>442</v>
      </c>
      <c r="AZ87" s="290">
        <v>1824415</v>
      </c>
      <c r="BA87" s="261">
        <v>100</v>
      </c>
      <c r="BB87" s="261" t="s">
        <v>442</v>
      </c>
      <c r="BC87" s="261" t="s">
        <v>586</v>
      </c>
      <c r="BD87" s="261" t="s">
        <v>586</v>
      </c>
      <c r="BE87" s="289">
        <v>24010</v>
      </c>
      <c r="BF87" s="261" t="s">
        <v>442</v>
      </c>
      <c r="BG87" s="261" t="s">
        <v>442</v>
      </c>
      <c r="BH87" s="261" t="s">
        <v>587</v>
      </c>
      <c r="BI87" s="293">
        <v>0.1575</v>
      </c>
      <c r="BJ87" s="261" t="s">
        <v>596</v>
      </c>
      <c r="BK87" s="261" t="s">
        <v>442</v>
      </c>
      <c r="BL87" s="294">
        <f t="shared" si="26"/>
        <v>8.3400000000000002E-2</v>
      </c>
      <c r="BM87" s="261" t="s">
        <v>442</v>
      </c>
      <c r="BN87" s="261" t="s">
        <v>442</v>
      </c>
      <c r="BO87" s="261" t="s">
        <v>442</v>
      </c>
      <c r="BP87" s="261" t="s">
        <v>442</v>
      </c>
      <c r="BQ87" s="261" t="s">
        <v>442</v>
      </c>
      <c r="BR87" s="261" t="s">
        <v>442</v>
      </c>
      <c r="BS87" s="261" t="s">
        <v>442</v>
      </c>
      <c r="BT87" s="261" t="s">
        <v>442</v>
      </c>
      <c r="BU87" s="261" t="s">
        <v>442</v>
      </c>
      <c r="BV87" s="261" t="s">
        <v>442</v>
      </c>
      <c r="BW87" s="261" t="s">
        <v>442</v>
      </c>
      <c r="BX87" s="261" t="s">
        <v>442</v>
      </c>
      <c r="BY87" s="261" t="s">
        <v>442</v>
      </c>
      <c r="BZ87" s="261" t="s">
        <v>442</v>
      </c>
      <c r="CA87" s="261" t="s">
        <v>442</v>
      </c>
      <c r="CB87" s="261" t="s">
        <v>442</v>
      </c>
      <c r="CC87" s="290">
        <v>0</v>
      </c>
      <c r="CD87" s="261" t="s">
        <v>442</v>
      </c>
      <c r="CE87" s="261" t="s">
        <v>442</v>
      </c>
      <c r="CF87" s="261" t="s">
        <v>442</v>
      </c>
      <c r="CG87" s="261" t="s">
        <v>442</v>
      </c>
      <c r="CH87" s="261" t="s">
        <v>442</v>
      </c>
      <c r="CI87" s="261" t="s">
        <v>442</v>
      </c>
      <c r="CJ87" s="261" t="s">
        <v>442</v>
      </c>
      <c r="CK87" s="261" t="s">
        <v>442</v>
      </c>
      <c r="CL87" s="261" t="s">
        <v>442</v>
      </c>
      <c r="CM87" s="261" t="s">
        <v>442</v>
      </c>
      <c r="CN87" s="261" t="s">
        <v>442</v>
      </c>
      <c r="CO87" s="261" t="s">
        <v>442</v>
      </c>
      <c r="CP87" s="261" t="s">
        <v>442</v>
      </c>
      <c r="CQ87" s="261" t="s">
        <v>442</v>
      </c>
      <c r="CR87" s="261" t="s">
        <v>588</v>
      </c>
      <c r="CS87" s="261" t="s">
        <v>433</v>
      </c>
      <c r="CT87" s="261" t="s">
        <v>442</v>
      </c>
      <c r="CU87" s="261" t="s">
        <v>589</v>
      </c>
      <c r="CV87" s="261" t="s">
        <v>442</v>
      </c>
      <c r="CW87" s="261" t="s">
        <v>442</v>
      </c>
      <c r="CX87" s="293">
        <f t="shared" si="27"/>
        <v>0.52126142857142854</v>
      </c>
      <c r="CY87" s="289">
        <v>3500000</v>
      </c>
      <c r="CZ87" s="287">
        <v>45260</v>
      </c>
      <c r="DA87" s="293">
        <v>0.7172525255384461</v>
      </c>
      <c r="DB87" s="261" t="s">
        <v>442</v>
      </c>
      <c r="DC87" s="261" t="s">
        <v>442</v>
      </c>
      <c r="DD87" s="261" t="s">
        <v>577</v>
      </c>
    </row>
    <row r="88" spans="1:108">
      <c r="A88" s="264" t="s">
        <v>380</v>
      </c>
      <c r="B88" s="284">
        <v>1475</v>
      </c>
      <c r="C88" s="284">
        <f t="shared" si="17"/>
        <v>1475</v>
      </c>
      <c r="D88" s="285">
        <v>0</v>
      </c>
      <c r="E88" s="286">
        <f t="shared" si="18"/>
        <v>0</v>
      </c>
      <c r="F88" s="287">
        <v>45869</v>
      </c>
      <c r="G88" s="285" t="s">
        <v>159</v>
      </c>
      <c r="H88" s="285" t="s">
        <v>573</v>
      </c>
      <c r="I88" s="261">
        <v>2021</v>
      </c>
      <c r="J88" s="261" t="s">
        <v>574</v>
      </c>
      <c r="K88" s="261" t="s">
        <v>575</v>
      </c>
      <c r="L88" s="288">
        <v>369298</v>
      </c>
      <c r="M88" s="261" t="s">
        <v>576</v>
      </c>
      <c r="N88" s="261" t="s">
        <v>577</v>
      </c>
      <c r="O88" s="261" t="s">
        <v>578</v>
      </c>
      <c r="P88" s="287">
        <v>42151</v>
      </c>
      <c r="Q88" s="287" t="s">
        <v>579</v>
      </c>
      <c r="R88" s="261" t="s">
        <v>577</v>
      </c>
      <c r="S88" s="261" t="s">
        <v>580</v>
      </c>
      <c r="T88" s="261">
        <v>115</v>
      </c>
      <c r="U88" s="288">
        <v>0</v>
      </c>
      <c r="V88" s="289">
        <v>0</v>
      </c>
      <c r="W88" s="261" t="str">
        <f t="shared" si="19"/>
        <v>PERF</v>
      </c>
      <c r="X88" s="261" t="s">
        <v>581</v>
      </c>
      <c r="Y88" s="261" t="s">
        <v>581</v>
      </c>
      <c r="Z88" s="261" t="s">
        <v>573</v>
      </c>
      <c r="AA88" s="264" t="s">
        <v>380</v>
      </c>
      <c r="AB88" s="286">
        <f t="shared" si="20"/>
        <v>1475</v>
      </c>
      <c r="AC88" s="286">
        <v>7369</v>
      </c>
      <c r="AD88" s="286">
        <f t="shared" si="21"/>
        <v>7369</v>
      </c>
      <c r="AE88" s="261" t="s">
        <v>582</v>
      </c>
      <c r="AF88" s="261" t="s">
        <v>583</v>
      </c>
      <c r="AG88" s="290">
        <v>826400</v>
      </c>
      <c r="AH88" s="261" t="s">
        <v>583</v>
      </c>
      <c r="AI88" s="291">
        <v>41970</v>
      </c>
      <c r="AJ88" s="261" t="s">
        <v>584</v>
      </c>
      <c r="AK88" s="292">
        <v>45688</v>
      </c>
      <c r="AL88" s="292" t="s">
        <v>585</v>
      </c>
      <c r="AM88" s="292" t="s">
        <v>442</v>
      </c>
      <c r="AN88" s="261" t="s">
        <v>442</v>
      </c>
      <c r="AO88" s="261" t="s">
        <v>442</v>
      </c>
      <c r="AP88" s="261" t="s">
        <v>442</v>
      </c>
      <c r="AQ88" s="261" t="s">
        <v>442</v>
      </c>
      <c r="AR88" s="290">
        <v>57</v>
      </c>
      <c r="AS88" s="287">
        <f t="shared" si="25"/>
        <v>47579</v>
      </c>
      <c r="AT88" s="261">
        <v>180</v>
      </c>
      <c r="AU88" s="261" t="s">
        <v>442</v>
      </c>
      <c r="AV88" s="290">
        <v>620577</v>
      </c>
      <c r="AW88" s="290">
        <v>362502.8</v>
      </c>
      <c r="AX88" s="261" t="s">
        <v>442</v>
      </c>
      <c r="AY88" s="261" t="s">
        <v>442</v>
      </c>
      <c r="AZ88" s="290">
        <v>620577</v>
      </c>
      <c r="BA88" s="261">
        <v>100</v>
      </c>
      <c r="BB88" s="261" t="s">
        <v>442</v>
      </c>
      <c r="BC88" s="261" t="s">
        <v>586</v>
      </c>
      <c r="BD88" s="261" t="s">
        <v>586</v>
      </c>
      <c r="BE88" s="289">
        <v>8511</v>
      </c>
      <c r="BF88" s="261" t="s">
        <v>442</v>
      </c>
      <c r="BG88" s="261" t="s">
        <v>442</v>
      </c>
      <c r="BH88" s="261" t="s">
        <v>587</v>
      </c>
      <c r="BI88" s="293">
        <v>0.14249999999999999</v>
      </c>
      <c r="BJ88" s="261" t="s">
        <v>596</v>
      </c>
      <c r="BK88" s="261" t="s">
        <v>442</v>
      </c>
      <c r="BL88" s="294">
        <f t="shared" si="26"/>
        <v>6.8399999999999989E-2</v>
      </c>
      <c r="BM88" s="261" t="s">
        <v>442</v>
      </c>
      <c r="BN88" s="261" t="s">
        <v>442</v>
      </c>
      <c r="BO88" s="261" t="s">
        <v>442</v>
      </c>
      <c r="BP88" s="261" t="s">
        <v>442</v>
      </c>
      <c r="BQ88" s="261" t="s">
        <v>442</v>
      </c>
      <c r="BR88" s="261" t="s">
        <v>442</v>
      </c>
      <c r="BS88" s="261" t="s">
        <v>442</v>
      </c>
      <c r="BT88" s="261" t="s">
        <v>442</v>
      </c>
      <c r="BU88" s="261" t="s">
        <v>442</v>
      </c>
      <c r="BV88" s="261" t="s">
        <v>442</v>
      </c>
      <c r="BW88" s="261" t="s">
        <v>442</v>
      </c>
      <c r="BX88" s="261" t="s">
        <v>442</v>
      </c>
      <c r="BY88" s="261" t="s">
        <v>442</v>
      </c>
      <c r="BZ88" s="261" t="s">
        <v>442</v>
      </c>
      <c r="CA88" s="261" t="s">
        <v>442</v>
      </c>
      <c r="CB88" s="261" t="s">
        <v>442</v>
      </c>
      <c r="CC88" s="290">
        <v>0</v>
      </c>
      <c r="CD88" s="261" t="s">
        <v>442</v>
      </c>
      <c r="CE88" s="261" t="s">
        <v>442</v>
      </c>
      <c r="CF88" s="261" t="s">
        <v>442</v>
      </c>
      <c r="CG88" s="261" t="s">
        <v>442</v>
      </c>
      <c r="CH88" s="261" t="s">
        <v>442</v>
      </c>
      <c r="CI88" s="261" t="s">
        <v>442</v>
      </c>
      <c r="CJ88" s="261" t="s">
        <v>442</v>
      </c>
      <c r="CK88" s="261" t="s">
        <v>442</v>
      </c>
      <c r="CL88" s="261" t="s">
        <v>442</v>
      </c>
      <c r="CM88" s="261" t="s">
        <v>442</v>
      </c>
      <c r="CN88" s="261" t="s">
        <v>442</v>
      </c>
      <c r="CO88" s="261" t="s">
        <v>442</v>
      </c>
      <c r="CP88" s="261" t="s">
        <v>442</v>
      </c>
      <c r="CQ88" s="261" t="s">
        <v>442</v>
      </c>
      <c r="CR88" s="261" t="s">
        <v>588</v>
      </c>
      <c r="CS88" s="261" t="s">
        <v>433</v>
      </c>
      <c r="CT88" s="261" t="s">
        <v>442</v>
      </c>
      <c r="CU88" s="261" t="s">
        <v>589</v>
      </c>
      <c r="CV88" s="261" t="s">
        <v>442</v>
      </c>
      <c r="CW88" s="261" t="s">
        <v>442</v>
      </c>
      <c r="CX88" s="293">
        <f t="shared" si="27"/>
        <v>0.57147579932223369</v>
      </c>
      <c r="CY88" s="289">
        <v>1085920</v>
      </c>
      <c r="CZ88" s="287">
        <v>45708</v>
      </c>
      <c r="DA88" s="293">
        <v>0.75978823814133589</v>
      </c>
      <c r="DB88" s="261" t="s">
        <v>442</v>
      </c>
      <c r="DC88" s="261" t="s">
        <v>442</v>
      </c>
      <c r="DD88" s="261" t="s">
        <v>577</v>
      </c>
    </row>
    <row r="89" spans="1:108">
      <c r="A89" s="264" t="s">
        <v>380</v>
      </c>
      <c r="B89" s="284">
        <v>1627</v>
      </c>
      <c r="C89" s="284">
        <f t="shared" si="17"/>
        <v>1627</v>
      </c>
      <c r="D89" s="285">
        <v>8466</v>
      </c>
      <c r="E89" s="286">
        <f t="shared" si="18"/>
        <v>8466</v>
      </c>
      <c r="F89" s="287">
        <v>45869</v>
      </c>
      <c r="G89" s="285" t="s">
        <v>159</v>
      </c>
      <c r="H89" s="285" t="s">
        <v>573</v>
      </c>
      <c r="I89" s="261">
        <v>2021</v>
      </c>
      <c r="J89" s="261" t="s">
        <v>574</v>
      </c>
      <c r="K89" s="261" t="s">
        <v>575</v>
      </c>
      <c r="L89" s="288">
        <v>2858872</v>
      </c>
      <c r="M89" s="261" t="s">
        <v>576</v>
      </c>
      <c r="N89" s="261" t="s">
        <v>577</v>
      </c>
      <c r="O89" s="261" t="s">
        <v>578</v>
      </c>
      <c r="P89" s="287">
        <v>42622</v>
      </c>
      <c r="Q89" s="287" t="s">
        <v>592</v>
      </c>
      <c r="R89" s="261" t="s">
        <v>577</v>
      </c>
      <c r="S89" s="261" t="s">
        <v>580</v>
      </c>
      <c r="T89" s="261">
        <v>101</v>
      </c>
      <c r="U89" s="288">
        <v>0</v>
      </c>
      <c r="V89" s="289">
        <v>0</v>
      </c>
      <c r="W89" s="261" t="str">
        <f t="shared" si="19"/>
        <v>PERF</v>
      </c>
      <c r="X89" s="261" t="s">
        <v>581</v>
      </c>
      <c r="Y89" s="261" t="s">
        <v>581</v>
      </c>
      <c r="Z89" s="261" t="s">
        <v>573</v>
      </c>
      <c r="AA89" s="264" t="s">
        <v>380</v>
      </c>
      <c r="AB89" s="286">
        <f t="shared" si="20"/>
        <v>1627</v>
      </c>
      <c r="AC89" s="286">
        <v>6973</v>
      </c>
      <c r="AD89" s="286">
        <f t="shared" si="21"/>
        <v>6973</v>
      </c>
      <c r="AE89" s="261" t="s">
        <v>593</v>
      </c>
      <c r="AF89" s="261" t="s">
        <v>583</v>
      </c>
      <c r="AG89" s="290">
        <v>14298193</v>
      </c>
      <c r="AH89" s="261" t="s">
        <v>583</v>
      </c>
      <c r="AI89" s="291">
        <v>40871</v>
      </c>
      <c r="AJ89" s="261" t="s">
        <v>584</v>
      </c>
      <c r="AK89" s="292">
        <v>45688</v>
      </c>
      <c r="AL89" s="292" t="s">
        <v>585</v>
      </c>
      <c r="AM89" s="292" t="s">
        <v>442</v>
      </c>
      <c r="AN89" s="261" t="s">
        <v>442</v>
      </c>
      <c r="AO89" s="261" t="s">
        <v>442</v>
      </c>
      <c r="AP89" s="261" t="s">
        <v>442</v>
      </c>
      <c r="AQ89" s="261" t="s">
        <v>442</v>
      </c>
      <c r="AR89" s="290">
        <v>72</v>
      </c>
      <c r="AS89" s="287">
        <f t="shared" si="25"/>
        <v>48029</v>
      </c>
      <c r="AT89" s="261">
        <v>180</v>
      </c>
      <c r="AU89" s="261" t="s">
        <v>442</v>
      </c>
      <c r="AV89" s="290">
        <v>6877937</v>
      </c>
      <c r="AW89" s="290">
        <v>4380986.4400000004</v>
      </c>
      <c r="AX89" s="261" t="s">
        <v>442</v>
      </c>
      <c r="AY89" s="261" t="s">
        <v>442</v>
      </c>
      <c r="AZ89" s="290">
        <v>6877937</v>
      </c>
      <c r="BA89" s="261">
        <v>100</v>
      </c>
      <c r="BB89" s="261" t="s">
        <v>442</v>
      </c>
      <c r="BC89" s="261" t="s">
        <v>586</v>
      </c>
      <c r="BD89" s="261" t="s">
        <v>586</v>
      </c>
      <c r="BE89" s="289">
        <v>88586</v>
      </c>
      <c r="BF89" s="261" t="s">
        <v>442</v>
      </c>
      <c r="BG89" s="261" t="s">
        <v>442</v>
      </c>
      <c r="BH89" s="261" t="s">
        <v>587</v>
      </c>
      <c r="BI89" s="293">
        <v>0.14249999999999999</v>
      </c>
      <c r="BJ89" s="261" t="s">
        <v>596</v>
      </c>
      <c r="BK89" s="261" t="s">
        <v>442</v>
      </c>
      <c r="BL89" s="294">
        <f t="shared" si="26"/>
        <v>6.8399999999999989E-2</v>
      </c>
      <c r="BM89" s="261" t="s">
        <v>442</v>
      </c>
      <c r="BN89" s="261" t="s">
        <v>442</v>
      </c>
      <c r="BO89" s="261" t="s">
        <v>442</v>
      </c>
      <c r="BP89" s="261" t="s">
        <v>442</v>
      </c>
      <c r="BQ89" s="261" t="s">
        <v>442</v>
      </c>
      <c r="BR89" s="261" t="s">
        <v>442</v>
      </c>
      <c r="BS89" s="261" t="s">
        <v>442</v>
      </c>
      <c r="BT89" s="261" t="s">
        <v>442</v>
      </c>
      <c r="BU89" s="261" t="s">
        <v>442</v>
      </c>
      <c r="BV89" s="261" t="s">
        <v>442</v>
      </c>
      <c r="BW89" s="261" t="s">
        <v>442</v>
      </c>
      <c r="BX89" s="261" t="s">
        <v>442</v>
      </c>
      <c r="BY89" s="261" t="s">
        <v>442</v>
      </c>
      <c r="BZ89" s="261" t="s">
        <v>442</v>
      </c>
      <c r="CA89" s="261" t="s">
        <v>442</v>
      </c>
      <c r="CB89" s="261" t="s">
        <v>442</v>
      </c>
      <c r="CC89" s="290">
        <v>0</v>
      </c>
      <c r="CD89" s="261" t="s">
        <v>442</v>
      </c>
      <c r="CE89" s="261" t="s">
        <v>442</v>
      </c>
      <c r="CF89" s="261" t="s">
        <v>442</v>
      </c>
      <c r="CG89" s="261" t="s">
        <v>442</v>
      </c>
      <c r="CH89" s="261" t="s">
        <v>442</v>
      </c>
      <c r="CI89" s="261" t="s">
        <v>442</v>
      </c>
      <c r="CJ89" s="261" t="s">
        <v>442</v>
      </c>
      <c r="CK89" s="261" t="s">
        <v>442</v>
      </c>
      <c r="CL89" s="261" t="s">
        <v>442</v>
      </c>
      <c r="CM89" s="261" t="s">
        <v>442</v>
      </c>
      <c r="CN89" s="261" t="s">
        <v>442</v>
      </c>
      <c r="CO89" s="261" t="s">
        <v>442</v>
      </c>
      <c r="CP89" s="261" t="s">
        <v>442</v>
      </c>
      <c r="CQ89" s="261" t="s">
        <v>442</v>
      </c>
      <c r="CR89" s="261" t="s">
        <v>588</v>
      </c>
      <c r="CS89" s="261" t="s">
        <v>433</v>
      </c>
      <c r="CT89" s="261" t="s">
        <v>442</v>
      </c>
      <c r="CU89" s="261" t="s">
        <v>589</v>
      </c>
      <c r="CV89" s="261" t="s">
        <v>442</v>
      </c>
      <c r="CW89" s="261" t="s">
        <v>442</v>
      </c>
      <c r="CX89" s="293">
        <f t="shared" si="27"/>
        <v>4.555395789233855</v>
      </c>
      <c r="CY89" s="289">
        <v>1509844</v>
      </c>
      <c r="CZ89" s="287">
        <v>45250</v>
      </c>
      <c r="DA89" s="293">
        <v>0.59822592641325778</v>
      </c>
      <c r="DB89" s="261" t="s">
        <v>442</v>
      </c>
      <c r="DC89" s="261" t="s">
        <v>442</v>
      </c>
      <c r="DD89" s="261" t="s">
        <v>577</v>
      </c>
    </row>
    <row r="90" spans="1:108">
      <c r="A90" s="264" t="s">
        <v>380</v>
      </c>
      <c r="B90" s="284">
        <v>1752</v>
      </c>
      <c r="C90" s="284">
        <f t="shared" si="17"/>
        <v>1752</v>
      </c>
      <c r="D90" s="285">
        <v>9569</v>
      </c>
      <c r="E90" s="286">
        <f t="shared" si="18"/>
        <v>9569</v>
      </c>
      <c r="F90" s="287">
        <v>45869</v>
      </c>
      <c r="G90" s="285" t="s">
        <v>159</v>
      </c>
      <c r="H90" s="285" t="s">
        <v>573</v>
      </c>
      <c r="I90" s="261">
        <v>2021</v>
      </c>
      <c r="J90" s="261" t="s">
        <v>574</v>
      </c>
      <c r="K90" s="261" t="s">
        <v>575</v>
      </c>
      <c r="L90" s="288">
        <v>1925000</v>
      </c>
      <c r="M90" s="261" t="s">
        <v>576</v>
      </c>
      <c r="N90" s="261" t="s">
        <v>577</v>
      </c>
      <c r="O90" s="261" t="s">
        <v>578</v>
      </c>
      <c r="P90" s="287">
        <v>43056</v>
      </c>
      <c r="Q90" s="287" t="s">
        <v>579</v>
      </c>
      <c r="R90" s="261" t="s">
        <v>577</v>
      </c>
      <c r="S90" s="261" t="s">
        <v>580</v>
      </c>
      <c r="T90" s="261">
        <v>59</v>
      </c>
      <c r="U90" s="288">
        <v>0</v>
      </c>
      <c r="V90" s="289">
        <v>0</v>
      </c>
      <c r="W90" s="261" t="str">
        <f t="shared" si="19"/>
        <v>PERF</v>
      </c>
      <c r="X90" s="261" t="s">
        <v>581</v>
      </c>
      <c r="Y90" s="261" t="s">
        <v>581</v>
      </c>
      <c r="Z90" s="261" t="s">
        <v>573</v>
      </c>
      <c r="AA90" s="264" t="s">
        <v>380</v>
      </c>
      <c r="AB90" s="286">
        <f t="shared" si="20"/>
        <v>1752</v>
      </c>
      <c r="AC90" s="286">
        <v>7660</v>
      </c>
      <c r="AD90" s="286">
        <f t="shared" si="21"/>
        <v>7660</v>
      </c>
      <c r="AE90" s="261" t="s">
        <v>582</v>
      </c>
      <c r="AF90" s="261" t="s">
        <v>583</v>
      </c>
      <c r="AG90" s="290">
        <v>563269</v>
      </c>
      <c r="AH90" s="261" t="s">
        <v>583</v>
      </c>
      <c r="AI90" s="291">
        <v>42858</v>
      </c>
      <c r="AJ90" s="261" t="s">
        <v>584</v>
      </c>
      <c r="AK90" s="292">
        <v>45688</v>
      </c>
      <c r="AL90" s="292" t="s">
        <v>585</v>
      </c>
      <c r="AM90" s="292" t="s">
        <v>442</v>
      </c>
      <c r="AN90" s="261" t="s">
        <v>442</v>
      </c>
      <c r="AO90" s="261" t="s">
        <v>442</v>
      </c>
      <c r="AP90" s="261" t="s">
        <v>442</v>
      </c>
      <c r="AQ90" s="261" t="s">
        <v>442</v>
      </c>
      <c r="AR90" s="290">
        <v>87</v>
      </c>
      <c r="AS90" s="287">
        <f t="shared" si="25"/>
        <v>48479</v>
      </c>
      <c r="AT90" s="261">
        <v>180</v>
      </c>
      <c r="AU90" s="261" t="s">
        <v>442</v>
      </c>
      <c r="AV90" s="290">
        <v>980453</v>
      </c>
      <c r="AW90" s="290">
        <v>861637.56</v>
      </c>
      <c r="AX90" s="261" t="s">
        <v>442</v>
      </c>
      <c r="AY90" s="261" t="s">
        <v>442</v>
      </c>
      <c r="AZ90" s="290">
        <v>980453</v>
      </c>
      <c r="BA90" s="261">
        <v>100</v>
      </c>
      <c r="BB90" s="261" t="s">
        <v>442</v>
      </c>
      <c r="BC90" s="261" t="s">
        <v>586</v>
      </c>
      <c r="BD90" s="261" t="s">
        <v>586</v>
      </c>
      <c r="BE90" s="289">
        <v>15826</v>
      </c>
      <c r="BF90" s="261" t="s">
        <v>442</v>
      </c>
      <c r="BG90" s="261" t="s">
        <v>442</v>
      </c>
      <c r="BH90" s="261" t="s">
        <v>587</v>
      </c>
      <c r="BI90" s="293">
        <v>0.14499999999999999</v>
      </c>
      <c r="BJ90" s="261" t="s">
        <v>591</v>
      </c>
      <c r="BK90" s="261" t="s">
        <v>442</v>
      </c>
      <c r="BL90" s="294">
        <f t="shared" si="26"/>
        <v>7.0899999999999991E-2</v>
      </c>
      <c r="BM90" s="261" t="s">
        <v>442</v>
      </c>
      <c r="BN90" s="261" t="s">
        <v>442</v>
      </c>
      <c r="BO90" s="261" t="s">
        <v>442</v>
      </c>
      <c r="BP90" s="261" t="s">
        <v>442</v>
      </c>
      <c r="BQ90" s="261" t="s">
        <v>442</v>
      </c>
      <c r="BR90" s="261" t="s">
        <v>442</v>
      </c>
      <c r="BS90" s="261" t="s">
        <v>442</v>
      </c>
      <c r="BT90" s="261" t="s">
        <v>442</v>
      </c>
      <c r="BU90" s="261" t="s">
        <v>442</v>
      </c>
      <c r="BV90" s="261" t="s">
        <v>442</v>
      </c>
      <c r="BW90" s="261" t="s">
        <v>442</v>
      </c>
      <c r="BX90" s="261" t="s">
        <v>442</v>
      </c>
      <c r="BY90" s="261" t="s">
        <v>442</v>
      </c>
      <c r="BZ90" s="261" t="s">
        <v>442</v>
      </c>
      <c r="CA90" s="261" t="s">
        <v>442</v>
      </c>
      <c r="CB90" s="261" t="s">
        <v>442</v>
      </c>
      <c r="CC90" s="290">
        <v>0</v>
      </c>
      <c r="CD90" s="261" t="s">
        <v>442</v>
      </c>
      <c r="CE90" s="261" t="s">
        <v>442</v>
      </c>
      <c r="CF90" s="261" t="s">
        <v>442</v>
      </c>
      <c r="CG90" s="261" t="s">
        <v>442</v>
      </c>
      <c r="CH90" s="261" t="s">
        <v>442</v>
      </c>
      <c r="CI90" s="261" t="s">
        <v>442</v>
      </c>
      <c r="CJ90" s="261" t="s">
        <v>442</v>
      </c>
      <c r="CK90" s="261" t="s">
        <v>442</v>
      </c>
      <c r="CL90" s="261" t="s">
        <v>442</v>
      </c>
      <c r="CM90" s="261" t="s">
        <v>442</v>
      </c>
      <c r="CN90" s="261" t="s">
        <v>442</v>
      </c>
      <c r="CO90" s="261" t="s">
        <v>442</v>
      </c>
      <c r="CP90" s="261" t="s">
        <v>442</v>
      </c>
      <c r="CQ90" s="261" t="s">
        <v>442</v>
      </c>
      <c r="CR90" s="261" t="s">
        <v>588</v>
      </c>
      <c r="CS90" s="261" t="s">
        <v>433</v>
      </c>
      <c r="CT90" s="261" t="s">
        <v>442</v>
      </c>
      <c r="CU90" s="261" t="s">
        <v>589</v>
      </c>
      <c r="CV90" s="261" t="s">
        <v>442</v>
      </c>
      <c r="CW90" s="261" t="s">
        <v>442</v>
      </c>
      <c r="CX90" s="293">
        <f t="shared" si="27"/>
        <v>0.15333625163176828</v>
      </c>
      <c r="CY90" s="289">
        <v>6394137</v>
      </c>
      <c r="CZ90" s="287">
        <v>45695</v>
      </c>
      <c r="DA90" s="293">
        <v>0.72203347601279166</v>
      </c>
      <c r="DB90" s="261" t="s">
        <v>442</v>
      </c>
      <c r="DC90" s="261" t="s">
        <v>442</v>
      </c>
      <c r="DD90" s="261" t="s">
        <v>577</v>
      </c>
    </row>
    <row r="91" spans="1:108">
      <c r="A91" s="264" t="s">
        <v>380</v>
      </c>
      <c r="B91" s="284">
        <v>1739</v>
      </c>
      <c r="C91" s="284">
        <f t="shared" si="17"/>
        <v>1739</v>
      </c>
      <c r="D91" s="285">
        <v>9607</v>
      </c>
      <c r="E91" s="286">
        <f t="shared" si="18"/>
        <v>9607</v>
      </c>
      <c r="F91" s="287">
        <v>45869</v>
      </c>
      <c r="G91" s="285" t="s">
        <v>159</v>
      </c>
      <c r="H91" s="285" t="s">
        <v>573</v>
      </c>
      <c r="I91" s="261">
        <v>2021</v>
      </c>
      <c r="J91" s="261" t="s">
        <v>574</v>
      </c>
      <c r="K91" s="261" t="s">
        <v>575</v>
      </c>
      <c r="L91" s="288">
        <v>519641</v>
      </c>
      <c r="M91" s="261" t="s">
        <v>576</v>
      </c>
      <c r="N91" s="261" t="s">
        <v>577</v>
      </c>
      <c r="O91" s="261" t="s">
        <v>578</v>
      </c>
      <c r="P91" s="287">
        <v>42993</v>
      </c>
      <c r="Q91" s="287" t="s">
        <v>579</v>
      </c>
      <c r="R91" s="261" t="s">
        <v>577</v>
      </c>
      <c r="S91" s="261" t="s">
        <v>580</v>
      </c>
      <c r="T91" s="261">
        <v>15</v>
      </c>
      <c r="U91" s="288">
        <v>0</v>
      </c>
      <c r="V91" s="289">
        <v>0</v>
      </c>
      <c r="W91" s="261" t="str">
        <f t="shared" si="19"/>
        <v>PERF</v>
      </c>
      <c r="X91" s="261" t="s">
        <v>581</v>
      </c>
      <c r="Y91" s="261" t="s">
        <v>581</v>
      </c>
      <c r="Z91" s="261" t="s">
        <v>573</v>
      </c>
      <c r="AA91" s="264" t="s">
        <v>380</v>
      </c>
      <c r="AB91" s="286">
        <f t="shared" si="20"/>
        <v>1739</v>
      </c>
      <c r="AC91" s="286">
        <v>7646</v>
      </c>
      <c r="AD91" s="286">
        <f t="shared" si="21"/>
        <v>7646</v>
      </c>
      <c r="AE91" s="261" t="s">
        <v>582</v>
      </c>
      <c r="AF91" s="261" t="s">
        <v>583</v>
      </c>
      <c r="AG91" s="290">
        <v>1805929</v>
      </c>
      <c r="AH91" s="261" t="s">
        <v>583</v>
      </c>
      <c r="AI91" s="291">
        <v>42979</v>
      </c>
      <c r="AJ91" s="261" t="s">
        <v>584</v>
      </c>
      <c r="AK91" s="292">
        <v>45688</v>
      </c>
      <c r="AL91" s="292" t="s">
        <v>585</v>
      </c>
      <c r="AM91" s="292" t="s">
        <v>442</v>
      </c>
      <c r="AN91" s="261" t="s">
        <v>442</v>
      </c>
      <c r="AO91" s="261" t="s">
        <v>442</v>
      </c>
      <c r="AP91" s="261" t="s">
        <v>442</v>
      </c>
      <c r="AQ91" s="261" t="s">
        <v>442</v>
      </c>
      <c r="AR91" s="290" t="s">
        <v>442</v>
      </c>
      <c r="AS91" s="287" t="s">
        <v>442</v>
      </c>
      <c r="AT91" s="261">
        <v>180</v>
      </c>
      <c r="AU91" s="261" t="s">
        <v>442</v>
      </c>
      <c r="AV91" s="290" t="s">
        <v>442</v>
      </c>
      <c r="AW91" s="290" t="s">
        <v>442</v>
      </c>
      <c r="AX91" s="261" t="s">
        <v>442</v>
      </c>
      <c r="AY91" s="261" t="s">
        <v>442</v>
      </c>
      <c r="AZ91" s="290" t="s">
        <v>442</v>
      </c>
      <c r="BA91" s="261">
        <v>100</v>
      </c>
      <c r="BB91" s="261" t="s">
        <v>442</v>
      </c>
      <c r="BC91" s="261" t="s">
        <v>586</v>
      </c>
      <c r="BD91" s="261" t="s">
        <v>586</v>
      </c>
      <c r="BE91" s="289" t="s">
        <v>442</v>
      </c>
      <c r="BF91" s="261" t="s">
        <v>442</v>
      </c>
      <c r="BG91" s="261" t="s">
        <v>442</v>
      </c>
      <c r="BH91" s="261" t="s">
        <v>587</v>
      </c>
      <c r="BI91" s="293" t="s">
        <v>442</v>
      </c>
      <c r="BJ91" s="261" t="s">
        <v>442</v>
      </c>
      <c r="BK91" s="261" t="s">
        <v>442</v>
      </c>
      <c r="BL91" s="294" t="s">
        <v>442</v>
      </c>
      <c r="BM91" s="261" t="s">
        <v>442</v>
      </c>
      <c r="BN91" s="261" t="s">
        <v>442</v>
      </c>
      <c r="BO91" s="261" t="s">
        <v>442</v>
      </c>
      <c r="BP91" s="261" t="s">
        <v>442</v>
      </c>
      <c r="BQ91" s="261" t="s">
        <v>442</v>
      </c>
      <c r="BR91" s="261" t="s">
        <v>442</v>
      </c>
      <c r="BS91" s="261" t="s">
        <v>442</v>
      </c>
      <c r="BT91" s="261" t="s">
        <v>442</v>
      </c>
      <c r="BU91" s="261" t="s">
        <v>442</v>
      </c>
      <c r="BV91" s="261" t="s">
        <v>442</v>
      </c>
      <c r="BW91" s="261" t="s">
        <v>442</v>
      </c>
      <c r="BX91" s="261" t="s">
        <v>442</v>
      </c>
      <c r="BY91" s="261" t="s">
        <v>442</v>
      </c>
      <c r="BZ91" s="261" t="s">
        <v>442</v>
      </c>
      <c r="CA91" s="261" t="s">
        <v>442</v>
      </c>
      <c r="CB91" s="261">
        <v>45700</v>
      </c>
      <c r="CC91" s="290" t="s">
        <v>442</v>
      </c>
      <c r="CD91" s="261" t="s">
        <v>442</v>
      </c>
      <c r="CE91" s="261" t="s">
        <v>442</v>
      </c>
      <c r="CF91" s="261" t="s">
        <v>442</v>
      </c>
      <c r="CG91" s="261" t="s">
        <v>442</v>
      </c>
      <c r="CH91" s="261" t="s">
        <v>442</v>
      </c>
      <c r="CI91" s="261" t="s">
        <v>442</v>
      </c>
      <c r="CJ91" s="261" t="s">
        <v>442</v>
      </c>
      <c r="CK91" s="261" t="s">
        <v>442</v>
      </c>
      <c r="CL91" s="261" t="s">
        <v>442</v>
      </c>
      <c r="CM91" s="261" t="s">
        <v>442</v>
      </c>
      <c r="CN91" s="261" t="s">
        <v>442</v>
      </c>
      <c r="CO91" s="261" t="s">
        <v>442</v>
      </c>
      <c r="CP91" s="261" t="s">
        <v>442</v>
      </c>
      <c r="CQ91" s="261" t="s">
        <v>442</v>
      </c>
      <c r="CR91" s="261" t="s">
        <v>588</v>
      </c>
      <c r="CS91" s="261" t="s">
        <v>433</v>
      </c>
      <c r="CT91" s="261" t="s">
        <v>442</v>
      </c>
      <c r="CU91" s="261" t="s">
        <v>589</v>
      </c>
      <c r="CV91" s="261" t="s">
        <v>442</v>
      </c>
      <c r="CW91" s="261" t="s">
        <v>442</v>
      </c>
      <c r="CX91" s="293" t="s">
        <v>442</v>
      </c>
      <c r="CY91" s="289" t="s">
        <v>442</v>
      </c>
      <c r="CZ91" s="287" t="s">
        <v>442</v>
      </c>
      <c r="DA91" s="293" t="s">
        <v>442</v>
      </c>
      <c r="DB91" s="261" t="s">
        <v>442</v>
      </c>
      <c r="DC91" s="261" t="s">
        <v>442</v>
      </c>
      <c r="DD91" s="261" t="s">
        <v>577</v>
      </c>
    </row>
    <row r="92" spans="1:108">
      <c r="A92" s="264" t="s">
        <v>380</v>
      </c>
      <c r="B92" s="284">
        <v>2555</v>
      </c>
      <c r="C92" s="284">
        <f t="shared" si="17"/>
        <v>2555</v>
      </c>
      <c r="D92" s="285">
        <v>11464</v>
      </c>
      <c r="E92" s="286">
        <f t="shared" si="18"/>
        <v>11464</v>
      </c>
      <c r="F92" s="287">
        <v>45869</v>
      </c>
      <c r="G92" s="285" t="s">
        <v>159</v>
      </c>
      <c r="H92" s="285" t="s">
        <v>573</v>
      </c>
      <c r="I92" s="261">
        <v>2021</v>
      </c>
      <c r="J92" s="261" t="s">
        <v>574</v>
      </c>
      <c r="K92" s="261" t="s">
        <v>575</v>
      </c>
      <c r="L92" s="288">
        <v>14934836</v>
      </c>
      <c r="M92" s="261" t="s">
        <v>576</v>
      </c>
      <c r="N92" s="261" t="s">
        <v>577</v>
      </c>
      <c r="O92" s="261" t="s">
        <v>578</v>
      </c>
      <c r="P92" s="287">
        <v>45624</v>
      </c>
      <c r="Q92" s="287" t="s">
        <v>579</v>
      </c>
      <c r="R92" s="261" t="s">
        <v>577</v>
      </c>
      <c r="S92" s="261" t="s">
        <v>580</v>
      </c>
      <c r="T92" s="261">
        <v>4</v>
      </c>
      <c r="U92" s="288">
        <v>0</v>
      </c>
      <c r="V92" s="289">
        <v>0</v>
      </c>
      <c r="W92" s="261" t="str">
        <f t="shared" si="19"/>
        <v>PERF</v>
      </c>
      <c r="X92" s="261" t="s">
        <v>581</v>
      </c>
      <c r="Y92" s="261" t="s">
        <v>581</v>
      </c>
      <c r="Z92" s="261" t="s">
        <v>573</v>
      </c>
      <c r="AA92" s="264" t="s">
        <v>380</v>
      </c>
      <c r="AB92" s="286">
        <f t="shared" si="20"/>
        <v>2555</v>
      </c>
      <c r="AC92" s="286">
        <v>9314</v>
      </c>
      <c r="AD92" s="286">
        <f t="shared" si="21"/>
        <v>9314</v>
      </c>
      <c r="AE92" s="261" t="s">
        <v>593</v>
      </c>
      <c r="AF92" s="261" t="s">
        <v>583</v>
      </c>
      <c r="AG92" s="290">
        <v>33000000</v>
      </c>
      <c r="AH92" s="261" t="s">
        <v>583</v>
      </c>
      <c r="AI92" s="291">
        <v>45482</v>
      </c>
      <c r="AJ92" s="261" t="s">
        <v>584</v>
      </c>
      <c r="AK92" s="292">
        <v>45688</v>
      </c>
      <c r="AL92" s="292" t="s">
        <v>585</v>
      </c>
      <c r="AM92" s="292" t="s">
        <v>442</v>
      </c>
      <c r="AN92" s="261" t="s">
        <v>442</v>
      </c>
      <c r="AO92" s="261" t="s">
        <v>442</v>
      </c>
      <c r="AP92" s="261" t="s">
        <v>442</v>
      </c>
      <c r="AQ92" s="261" t="s">
        <v>442</v>
      </c>
      <c r="AR92" s="290">
        <v>171</v>
      </c>
      <c r="AS92" s="287">
        <f t="shared" ref="AS92:AS119" si="28">(AR92*30)+F92</f>
        <v>50999</v>
      </c>
      <c r="AT92" s="261">
        <v>180</v>
      </c>
      <c r="AU92" s="261" t="s">
        <v>442</v>
      </c>
      <c r="AV92" s="290">
        <v>26367873</v>
      </c>
      <c r="AW92" s="290">
        <v>26689860.469999999</v>
      </c>
      <c r="AX92" s="261" t="s">
        <v>442</v>
      </c>
      <c r="AY92" s="261" t="s">
        <v>442</v>
      </c>
      <c r="AZ92" s="290">
        <v>26367873</v>
      </c>
      <c r="BA92" s="261">
        <v>100</v>
      </c>
      <c r="BB92" s="261" t="s">
        <v>442</v>
      </c>
      <c r="BC92" s="261" t="s">
        <v>586</v>
      </c>
      <c r="BD92" s="261" t="s">
        <v>586</v>
      </c>
      <c r="BE92" s="289">
        <v>298328</v>
      </c>
      <c r="BF92" s="261" t="s">
        <v>442</v>
      </c>
      <c r="BG92" s="261" t="s">
        <v>442</v>
      </c>
      <c r="BH92" s="261" t="s">
        <v>587</v>
      </c>
      <c r="BI92" s="293">
        <v>0.1371</v>
      </c>
      <c r="BJ92" s="261" t="s">
        <v>591</v>
      </c>
      <c r="BK92" s="261" t="s">
        <v>442</v>
      </c>
      <c r="BL92" s="294">
        <f t="shared" ref="BL92:BL119" si="29">BI92-IF(BJ92="Prime",10.75%-3.5%,7.41%)</f>
        <v>6.3E-2</v>
      </c>
      <c r="BM92" s="261" t="s">
        <v>442</v>
      </c>
      <c r="BN92" s="261" t="s">
        <v>442</v>
      </c>
      <c r="BO92" s="261" t="s">
        <v>442</v>
      </c>
      <c r="BP92" s="261" t="s">
        <v>442</v>
      </c>
      <c r="BQ92" s="261" t="s">
        <v>442</v>
      </c>
      <c r="BR92" s="261" t="s">
        <v>442</v>
      </c>
      <c r="BS92" s="261" t="s">
        <v>442</v>
      </c>
      <c r="BT92" s="261" t="s">
        <v>442</v>
      </c>
      <c r="BU92" s="261" t="s">
        <v>442</v>
      </c>
      <c r="BV92" s="261" t="s">
        <v>442</v>
      </c>
      <c r="BW92" s="261" t="s">
        <v>442</v>
      </c>
      <c r="BX92" s="261" t="s">
        <v>442</v>
      </c>
      <c r="BY92" s="261" t="s">
        <v>442</v>
      </c>
      <c r="BZ92" s="261" t="s">
        <v>442</v>
      </c>
      <c r="CA92" s="261" t="s">
        <v>442</v>
      </c>
      <c r="CB92" s="261" t="s">
        <v>442</v>
      </c>
      <c r="CC92" s="290">
        <v>0</v>
      </c>
      <c r="CD92" s="261" t="s">
        <v>442</v>
      </c>
      <c r="CE92" s="261" t="s">
        <v>442</v>
      </c>
      <c r="CF92" s="261" t="s">
        <v>442</v>
      </c>
      <c r="CG92" s="261" t="s">
        <v>442</v>
      </c>
      <c r="CH92" s="261" t="s">
        <v>442</v>
      </c>
      <c r="CI92" s="261" t="s">
        <v>442</v>
      </c>
      <c r="CJ92" s="261" t="s">
        <v>442</v>
      </c>
      <c r="CK92" s="261" t="s">
        <v>442</v>
      </c>
      <c r="CL92" s="261" t="s">
        <v>442</v>
      </c>
      <c r="CM92" s="261" t="s">
        <v>442</v>
      </c>
      <c r="CN92" s="261" t="s">
        <v>442</v>
      </c>
      <c r="CO92" s="261" t="s">
        <v>442</v>
      </c>
      <c r="CP92" s="261" t="s">
        <v>442</v>
      </c>
      <c r="CQ92" s="261" t="s">
        <v>442</v>
      </c>
      <c r="CR92" s="261" t="s">
        <v>588</v>
      </c>
      <c r="CS92" s="261" t="s">
        <v>433</v>
      </c>
      <c r="CT92" s="261" t="s">
        <v>442</v>
      </c>
      <c r="CU92" s="261" t="s">
        <v>589</v>
      </c>
      <c r="CV92" s="261" t="s">
        <v>442</v>
      </c>
      <c r="CW92" s="261" t="s">
        <v>442</v>
      </c>
      <c r="CX92" s="293">
        <f t="shared" ref="CX92:CX119" si="30">AV92/CY92</f>
        <v>0.39951322727272726</v>
      </c>
      <c r="CY92" s="289">
        <v>66000000</v>
      </c>
      <c r="CZ92" s="287">
        <v>45482</v>
      </c>
      <c r="DA92" s="293">
        <v>0.79902645454545451</v>
      </c>
      <c r="DB92" s="261" t="s">
        <v>442</v>
      </c>
      <c r="DC92" s="261" t="s">
        <v>442</v>
      </c>
      <c r="DD92" s="261" t="s">
        <v>577</v>
      </c>
    </row>
    <row r="93" spans="1:108">
      <c r="A93" s="264" t="s">
        <v>380</v>
      </c>
      <c r="B93" s="284">
        <v>1391</v>
      </c>
      <c r="C93" s="284">
        <f t="shared" si="17"/>
        <v>1391</v>
      </c>
      <c r="D93" s="285">
        <v>9014</v>
      </c>
      <c r="E93" s="286">
        <f t="shared" si="18"/>
        <v>9014</v>
      </c>
      <c r="F93" s="287">
        <v>45869</v>
      </c>
      <c r="G93" s="285" t="s">
        <v>159</v>
      </c>
      <c r="H93" s="285" t="s">
        <v>573</v>
      </c>
      <c r="I93" s="261">
        <v>2021</v>
      </c>
      <c r="J93" s="261" t="s">
        <v>574</v>
      </c>
      <c r="K93" s="261" t="s">
        <v>575</v>
      </c>
      <c r="L93" s="288">
        <v>5868456</v>
      </c>
      <c r="M93" s="261" t="s">
        <v>576</v>
      </c>
      <c r="N93" s="261" t="s">
        <v>577</v>
      </c>
      <c r="O93" s="261" t="s">
        <v>578</v>
      </c>
      <c r="P93" s="287">
        <v>41869</v>
      </c>
      <c r="Q93" s="287" t="s">
        <v>592</v>
      </c>
      <c r="R93" s="261" t="s">
        <v>577</v>
      </c>
      <c r="S93" s="261" t="s">
        <v>580</v>
      </c>
      <c r="T93" s="261">
        <v>121</v>
      </c>
      <c r="U93" s="288">
        <v>0</v>
      </c>
      <c r="V93" s="289">
        <v>0</v>
      </c>
      <c r="W93" s="261" t="str">
        <f t="shared" si="19"/>
        <v>PERF</v>
      </c>
      <c r="X93" s="261" t="s">
        <v>581</v>
      </c>
      <c r="Y93" s="261" t="s">
        <v>581</v>
      </c>
      <c r="Z93" s="261" t="s">
        <v>573</v>
      </c>
      <c r="AA93" s="264" t="s">
        <v>380</v>
      </c>
      <c r="AB93" s="286">
        <f t="shared" si="20"/>
        <v>1391</v>
      </c>
      <c r="AC93" s="286">
        <v>7268</v>
      </c>
      <c r="AD93" s="286">
        <f t="shared" si="21"/>
        <v>7268</v>
      </c>
      <c r="AE93" s="261" t="s">
        <v>582</v>
      </c>
      <c r="AF93" s="261" t="s">
        <v>583</v>
      </c>
      <c r="AG93" s="290">
        <v>6035954</v>
      </c>
      <c r="AH93" s="261" t="s">
        <v>583</v>
      </c>
      <c r="AI93" s="291">
        <v>41590</v>
      </c>
      <c r="AJ93" s="261" t="s">
        <v>584</v>
      </c>
      <c r="AK93" s="292">
        <v>45688</v>
      </c>
      <c r="AL93" s="292" t="s">
        <v>585</v>
      </c>
      <c r="AM93" s="292" t="s">
        <v>442</v>
      </c>
      <c r="AN93" s="261" t="s">
        <v>442</v>
      </c>
      <c r="AO93" s="261" t="s">
        <v>442</v>
      </c>
      <c r="AP93" s="261" t="s">
        <v>442</v>
      </c>
      <c r="AQ93" s="261" t="s">
        <v>442</v>
      </c>
      <c r="AR93" s="290">
        <v>48</v>
      </c>
      <c r="AS93" s="287">
        <f t="shared" si="28"/>
        <v>47309</v>
      </c>
      <c r="AT93" s="261">
        <v>180</v>
      </c>
      <c r="AU93" s="261" t="s">
        <v>442</v>
      </c>
      <c r="AV93" s="290">
        <v>4964978</v>
      </c>
      <c r="AW93" s="290">
        <v>1517820.23</v>
      </c>
      <c r="AX93" s="261" t="s">
        <v>442</v>
      </c>
      <c r="AY93" s="261" t="s">
        <v>442</v>
      </c>
      <c r="AZ93" s="290">
        <v>4964978</v>
      </c>
      <c r="BA93" s="261">
        <v>100</v>
      </c>
      <c r="BB93" s="261" t="s">
        <v>442</v>
      </c>
      <c r="BC93" s="261" t="s">
        <v>586</v>
      </c>
      <c r="BD93" s="261" t="s">
        <v>586</v>
      </c>
      <c r="BE93" s="289">
        <v>41442</v>
      </c>
      <c r="BF93" s="261" t="s">
        <v>442</v>
      </c>
      <c r="BG93" s="261" t="s">
        <v>442</v>
      </c>
      <c r="BH93" s="261" t="s">
        <v>587</v>
      </c>
      <c r="BI93" s="293">
        <v>0.1525</v>
      </c>
      <c r="BJ93" s="261" t="s">
        <v>596</v>
      </c>
      <c r="BK93" s="261" t="s">
        <v>442</v>
      </c>
      <c r="BL93" s="294">
        <f t="shared" si="29"/>
        <v>7.8399999999999997E-2</v>
      </c>
      <c r="BM93" s="261" t="s">
        <v>442</v>
      </c>
      <c r="BN93" s="261" t="s">
        <v>442</v>
      </c>
      <c r="BO93" s="261" t="s">
        <v>442</v>
      </c>
      <c r="BP93" s="261" t="s">
        <v>442</v>
      </c>
      <c r="BQ93" s="261" t="s">
        <v>442</v>
      </c>
      <c r="BR93" s="261" t="s">
        <v>442</v>
      </c>
      <c r="BS93" s="261" t="s">
        <v>442</v>
      </c>
      <c r="BT93" s="261" t="s">
        <v>442</v>
      </c>
      <c r="BU93" s="261" t="s">
        <v>442</v>
      </c>
      <c r="BV93" s="261" t="s">
        <v>442</v>
      </c>
      <c r="BW93" s="261" t="s">
        <v>442</v>
      </c>
      <c r="BX93" s="261" t="s">
        <v>442</v>
      </c>
      <c r="BY93" s="261" t="s">
        <v>442</v>
      </c>
      <c r="BZ93" s="261" t="s">
        <v>442</v>
      </c>
      <c r="CA93" s="261" t="s">
        <v>442</v>
      </c>
      <c r="CB93" s="261" t="s">
        <v>442</v>
      </c>
      <c r="CC93" s="290">
        <v>0</v>
      </c>
      <c r="CD93" s="261" t="s">
        <v>442</v>
      </c>
      <c r="CE93" s="261" t="s">
        <v>442</v>
      </c>
      <c r="CF93" s="261" t="s">
        <v>442</v>
      </c>
      <c r="CG93" s="261" t="s">
        <v>442</v>
      </c>
      <c r="CH93" s="261" t="s">
        <v>442</v>
      </c>
      <c r="CI93" s="261" t="s">
        <v>442</v>
      </c>
      <c r="CJ93" s="261" t="s">
        <v>442</v>
      </c>
      <c r="CK93" s="261" t="s">
        <v>442</v>
      </c>
      <c r="CL93" s="261" t="s">
        <v>442</v>
      </c>
      <c r="CM93" s="261" t="s">
        <v>442</v>
      </c>
      <c r="CN93" s="261" t="s">
        <v>442</v>
      </c>
      <c r="CO93" s="261" t="s">
        <v>442</v>
      </c>
      <c r="CP93" s="261" t="s">
        <v>442</v>
      </c>
      <c r="CQ93" s="261" t="s">
        <v>442</v>
      </c>
      <c r="CR93" s="261" t="s">
        <v>588</v>
      </c>
      <c r="CS93" s="261" t="s">
        <v>433</v>
      </c>
      <c r="CT93" s="261" t="s">
        <v>442</v>
      </c>
      <c r="CU93" s="261" t="s">
        <v>589</v>
      </c>
      <c r="CV93" s="261" t="s">
        <v>442</v>
      </c>
      <c r="CW93" s="261" t="s">
        <v>442</v>
      </c>
      <c r="CX93" s="293">
        <f t="shared" si="30"/>
        <v>0.6018155151515151</v>
      </c>
      <c r="CY93" s="289">
        <v>8250000</v>
      </c>
      <c r="CZ93" s="287">
        <v>45574</v>
      </c>
      <c r="DA93" s="293">
        <v>0.79181912025983592</v>
      </c>
      <c r="DB93" s="261" t="s">
        <v>442</v>
      </c>
      <c r="DC93" s="261" t="s">
        <v>442</v>
      </c>
      <c r="DD93" s="261" t="s">
        <v>577</v>
      </c>
    </row>
    <row r="94" spans="1:108">
      <c r="A94" s="264" t="s">
        <v>380</v>
      </c>
      <c r="B94" s="284">
        <v>1233</v>
      </c>
      <c r="C94" s="284">
        <f t="shared" si="17"/>
        <v>1233</v>
      </c>
      <c r="D94" s="285">
        <v>8714</v>
      </c>
      <c r="E94" s="286">
        <f t="shared" si="18"/>
        <v>8714</v>
      </c>
      <c r="F94" s="287">
        <v>45869</v>
      </c>
      <c r="G94" s="285" t="s">
        <v>159</v>
      </c>
      <c r="H94" s="285" t="s">
        <v>573</v>
      </c>
      <c r="I94" s="261">
        <v>2021</v>
      </c>
      <c r="J94" s="261" t="s">
        <v>574</v>
      </c>
      <c r="K94" s="261" t="s">
        <v>575</v>
      </c>
      <c r="L94" s="288">
        <v>764112</v>
      </c>
      <c r="M94" s="261" t="s">
        <v>576</v>
      </c>
      <c r="N94" s="261" t="s">
        <v>577</v>
      </c>
      <c r="O94" s="261" t="s">
        <v>578</v>
      </c>
      <c r="P94" s="287">
        <v>41304</v>
      </c>
      <c r="Q94" s="287" t="s">
        <v>579</v>
      </c>
      <c r="R94" s="261" t="s">
        <v>577</v>
      </c>
      <c r="S94" s="261" t="s">
        <v>580</v>
      </c>
      <c r="T94" s="261">
        <v>145</v>
      </c>
      <c r="U94" s="288">
        <v>0</v>
      </c>
      <c r="V94" s="289">
        <v>0</v>
      </c>
      <c r="W94" s="261" t="str">
        <f t="shared" si="19"/>
        <v>PERF</v>
      </c>
      <c r="X94" s="261" t="s">
        <v>581</v>
      </c>
      <c r="Y94" s="261" t="s">
        <v>581</v>
      </c>
      <c r="Z94" s="261" t="s">
        <v>573</v>
      </c>
      <c r="AA94" s="264" t="s">
        <v>380</v>
      </c>
      <c r="AB94" s="286">
        <f t="shared" si="20"/>
        <v>1233</v>
      </c>
      <c r="AC94" s="286">
        <v>7120</v>
      </c>
      <c r="AD94" s="286">
        <f t="shared" si="21"/>
        <v>7120</v>
      </c>
      <c r="AE94" s="261" t="s">
        <v>582</v>
      </c>
      <c r="AF94" s="261" t="s">
        <v>583</v>
      </c>
      <c r="AG94" s="290">
        <v>1461520</v>
      </c>
      <c r="AH94" s="261" t="s">
        <v>583</v>
      </c>
      <c r="AI94" s="291">
        <v>41135</v>
      </c>
      <c r="AJ94" s="261" t="s">
        <v>584</v>
      </c>
      <c r="AK94" s="292">
        <v>45688</v>
      </c>
      <c r="AL94" s="292" t="s">
        <v>585</v>
      </c>
      <c r="AM94" s="292" t="s">
        <v>442</v>
      </c>
      <c r="AN94" s="261" t="s">
        <v>442</v>
      </c>
      <c r="AO94" s="261" t="s">
        <v>442</v>
      </c>
      <c r="AP94" s="261" t="s">
        <v>442</v>
      </c>
      <c r="AQ94" s="261" t="s">
        <v>442</v>
      </c>
      <c r="AR94" s="290">
        <v>29</v>
      </c>
      <c r="AS94" s="287">
        <f t="shared" si="28"/>
        <v>46739</v>
      </c>
      <c r="AT94" s="261">
        <v>180</v>
      </c>
      <c r="AU94" s="261" t="s">
        <v>442</v>
      </c>
      <c r="AV94" s="290">
        <v>1205156</v>
      </c>
      <c r="AW94" s="290">
        <v>393187.65</v>
      </c>
      <c r="AX94" s="261" t="s">
        <v>442</v>
      </c>
      <c r="AY94" s="261" t="s">
        <v>442</v>
      </c>
      <c r="AZ94" s="290">
        <v>1205156</v>
      </c>
      <c r="BA94" s="261">
        <v>100</v>
      </c>
      <c r="BB94" s="261" t="s">
        <v>442</v>
      </c>
      <c r="BC94" s="261" t="s">
        <v>586</v>
      </c>
      <c r="BD94" s="261" t="s">
        <v>586</v>
      </c>
      <c r="BE94" s="289">
        <v>15290</v>
      </c>
      <c r="BF94" s="261" t="s">
        <v>442</v>
      </c>
      <c r="BG94" s="261" t="s">
        <v>442</v>
      </c>
      <c r="BH94" s="261" t="s">
        <v>587</v>
      </c>
      <c r="BI94" s="293">
        <v>0.1525</v>
      </c>
      <c r="BJ94" s="261" t="s">
        <v>596</v>
      </c>
      <c r="BK94" s="261" t="s">
        <v>442</v>
      </c>
      <c r="BL94" s="294">
        <f t="shared" si="29"/>
        <v>7.8399999999999997E-2</v>
      </c>
      <c r="BM94" s="261" t="s">
        <v>442</v>
      </c>
      <c r="BN94" s="261" t="s">
        <v>442</v>
      </c>
      <c r="BO94" s="261" t="s">
        <v>442</v>
      </c>
      <c r="BP94" s="261" t="s">
        <v>442</v>
      </c>
      <c r="BQ94" s="261" t="s">
        <v>442</v>
      </c>
      <c r="BR94" s="261" t="s">
        <v>442</v>
      </c>
      <c r="BS94" s="261" t="s">
        <v>442</v>
      </c>
      <c r="BT94" s="261" t="s">
        <v>442</v>
      </c>
      <c r="BU94" s="261" t="s">
        <v>442</v>
      </c>
      <c r="BV94" s="261" t="s">
        <v>442</v>
      </c>
      <c r="BW94" s="261" t="s">
        <v>442</v>
      </c>
      <c r="BX94" s="261" t="s">
        <v>442</v>
      </c>
      <c r="BY94" s="261" t="s">
        <v>442</v>
      </c>
      <c r="BZ94" s="261" t="s">
        <v>442</v>
      </c>
      <c r="CA94" s="261" t="s">
        <v>442</v>
      </c>
      <c r="CB94" s="261" t="s">
        <v>442</v>
      </c>
      <c r="CC94" s="290">
        <v>0</v>
      </c>
      <c r="CD94" s="261" t="s">
        <v>442</v>
      </c>
      <c r="CE94" s="261" t="s">
        <v>442</v>
      </c>
      <c r="CF94" s="261" t="s">
        <v>442</v>
      </c>
      <c r="CG94" s="261" t="s">
        <v>442</v>
      </c>
      <c r="CH94" s="261" t="s">
        <v>442</v>
      </c>
      <c r="CI94" s="261" t="s">
        <v>442</v>
      </c>
      <c r="CJ94" s="261" t="s">
        <v>442</v>
      </c>
      <c r="CK94" s="261" t="s">
        <v>442</v>
      </c>
      <c r="CL94" s="261" t="s">
        <v>442</v>
      </c>
      <c r="CM94" s="261" t="s">
        <v>442</v>
      </c>
      <c r="CN94" s="261" t="s">
        <v>442</v>
      </c>
      <c r="CO94" s="261" t="s">
        <v>442</v>
      </c>
      <c r="CP94" s="261" t="s">
        <v>442</v>
      </c>
      <c r="CQ94" s="261" t="s">
        <v>442</v>
      </c>
      <c r="CR94" s="261" t="s">
        <v>588</v>
      </c>
      <c r="CS94" s="261" t="s">
        <v>433</v>
      </c>
      <c r="CT94" s="261" t="s">
        <v>442</v>
      </c>
      <c r="CU94" s="261" t="s">
        <v>589</v>
      </c>
      <c r="CV94" s="261" t="s">
        <v>442</v>
      </c>
      <c r="CW94" s="261" t="s">
        <v>442</v>
      </c>
      <c r="CX94" s="293">
        <f t="shared" si="30"/>
        <v>0.70891529411764709</v>
      </c>
      <c r="CY94" s="289">
        <v>1700000</v>
      </c>
      <c r="CZ94" s="287">
        <v>45568</v>
      </c>
      <c r="DA94" s="293">
        <v>0.79882826697541542</v>
      </c>
      <c r="DB94" s="261" t="s">
        <v>442</v>
      </c>
      <c r="DC94" s="261" t="s">
        <v>442</v>
      </c>
      <c r="DD94" s="261" t="s">
        <v>577</v>
      </c>
    </row>
    <row r="95" spans="1:108">
      <c r="A95" s="264" t="s">
        <v>380</v>
      </c>
      <c r="B95" s="284">
        <v>1586</v>
      </c>
      <c r="C95" s="284">
        <f t="shared" si="17"/>
        <v>1586</v>
      </c>
      <c r="D95" s="285">
        <v>9271</v>
      </c>
      <c r="E95" s="286">
        <f t="shared" si="18"/>
        <v>9271</v>
      </c>
      <c r="F95" s="287">
        <v>45869</v>
      </c>
      <c r="G95" s="285" t="s">
        <v>159</v>
      </c>
      <c r="H95" s="285" t="s">
        <v>573</v>
      </c>
      <c r="I95" s="261">
        <v>2021</v>
      </c>
      <c r="J95" s="261" t="s">
        <v>574</v>
      </c>
      <c r="K95" s="261" t="s">
        <v>575</v>
      </c>
      <c r="L95" s="288">
        <v>329998</v>
      </c>
      <c r="M95" s="261" t="s">
        <v>576</v>
      </c>
      <c r="N95" s="261" t="s">
        <v>577</v>
      </c>
      <c r="O95" s="261" t="s">
        <v>578</v>
      </c>
      <c r="P95" s="287">
        <v>42485</v>
      </c>
      <c r="Q95" s="287" t="s">
        <v>579</v>
      </c>
      <c r="R95" s="261" t="s">
        <v>577</v>
      </c>
      <c r="S95" s="261" t="s">
        <v>580</v>
      </c>
      <c r="T95" s="261">
        <v>104</v>
      </c>
      <c r="U95" s="288">
        <v>0</v>
      </c>
      <c r="V95" s="289">
        <v>0</v>
      </c>
      <c r="W95" s="261" t="str">
        <f t="shared" si="19"/>
        <v>PERF</v>
      </c>
      <c r="X95" s="261" t="s">
        <v>581</v>
      </c>
      <c r="Y95" s="261" t="s">
        <v>581</v>
      </c>
      <c r="Z95" s="261" t="s">
        <v>573</v>
      </c>
      <c r="AA95" s="264" t="s">
        <v>380</v>
      </c>
      <c r="AB95" s="286">
        <f t="shared" si="20"/>
        <v>1586</v>
      </c>
      <c r="AC95" s="286">
        <v>7492</v>
      </c>
      <c r="AD95" s="286">
        <f t="shared" si="21"/>
        <v>7492</v>
      </c>
      <c r="AE95" s="261" t="s">
        <v>593</v>
      </c>
      <c r="AF95" s="261" t="s">
        <v>583</v>
      </c>
      <c r="AG95" s="290">
        <v>1745515</v>
      </c>
      <c r="AH95" s="261" t="s">
        <v>583</v>
      </c>
      <c r="AI95" s="291">
        <v>42391</v>
      </c>
      <c r="AJ95" s="261" t="s">
        <v>584</v>
      </c>
      <c r="AK95" s="292">
        <v>45688</v>
      </c>
      <c r="AL95" s="292" t="s">
        <v>585</v>
      </c>
      <c r="AM95" s="292" t="s">
        <v>442</v>
      </c>
      <c r="AN95" s="261" t="s">
        <v>442</v>
      </c>
      <c r="AO95" s="261" t="s">
        <v>442</v>
      </c>
      <c r="AP95" s="261" t="s">
        <v>442</v>
      </c>
      <c r="AQ95" s="261" t="s">
        <v>442</v>
      </c>
      <c r="AR95" s="290">
        <v>68</v>
      </c>
      <c r="AS95" s="287">
        <f t="shared" si="28"/>
        <v>47909</v>
      </c>
      <c r="AT95" s="261">
        <v>180</v>
      </c>
      <c r="AU95" s="261" t="s">
        <v>442</v>
      </c>
      <c r="AV95" s="290">
        <v>1059039</v>
      </c>
      <c r="AW95" s="290">
        <v>674345.83</v>
      </c>
      <c r="AX95" s="261" t="s">
        <v>442</v>
      </c>
      <c r="AY95" s="261" t="s">
        <v>442</v>
      </c>
      <c r="AZ95" s="290">
        <v>1059039</v>
      </c>
      <c r="BA95" s="261">
        <v>100</v>
      </c>
      <c r="BB95" s="261" t="s">
        <v>442</v>
      </c>
      <c r="BC95" s="261" t="s">
        <v>586</v>
      </c>
      <c r="BD95" s="261" t="s">
        <v>586</v>
      </c>
      <c r="BE95" s="289">
        <v>14607</v>
      </c>
      <c r="BF95" s="261" t="s">
        <v>442</v>
      </c>
      <c r="BG95" s="261" t="s">
        <v>442</v>
      </c>
      <c r="BH95" s="261" t="s">
        <v>587</v>
      </c>
      <c r="BI95" s="293">
        <v>0.1525</v>
      </c>
      <c r="BJ95" s="261" t="s">
        <v>596</v>
      </c>
      <c r="BK95" s="261" t="s">
        <v>442</v>
      </c>
      <c r="BL95" s="294">
        <f t="shared" si="29"/>
        <v>7.8399999999999997E-2</v>
      </c>
      <c r="BM95" s="261" t="s">
        <v>442</v>
      </c>
      <c r="BN95" s="261" t="s">
        <v>442</v>
      </c>
      <c r="BO95" s="261" t="s">
        <v>442</v>
      </c>
      <c r="BP95" s="261" t="s">
        <v>442</v>
      </c>
      <c r="BQ95" s="261" t="s">
        <v>442</v>
      </c>
      <c r="BR95" s="261" t="s">
        <v>442</v>
      </c>
      <c r="BS95" s="261" t="s">
        <v>442</v>
      </c>
      <c r="BT95" s="261" t="s">
        <v>442</v>
      </c>
      <c r="BU95" s="261" t="s">
        <v>442</v>
      </c>
      <c r="BV95" s="261" t="s">
        <v>442</v>
      </c>
      <c r="BW95" s="261" t="s">
        <v>442</v>
      </c>
      <c r="BX95" s="261" t="s">
        <v>442</v>
      </c>
      <c r="BY95" s="261" t="s">
        <v>442</v>
      </c>
      <c r="BZ95" s="261" t="s">
        <v>442</v>
      </c>
      <c r="CA95" s="261" t="s">
        <v>442</v>
      </c>
      <c r="CB95" s="261" t="s">
        <v>442</v>
      </c>
      <c r="CC95" s="290">
        <v>0</v>
      </c>
      <c r="CD95" s="261" t="s">
        <v>442</v>
      </c>
      <c r="CE95" s="261" t="s">
        <v>442</v>
      </c>
      <c r="CF95" s="261" t="s">
        <v>442</v>
      </c>
      <c r="CG95" s="261" t="s">
        <v>442</v>
      </c>
      <c r="CH95" s="261" t="s">
        <v>442</v>
      </c>
      <c r="CI95" s="261" t="s">
        <v>442</v>
      </c>
      <c r="CJ95" s="261" t="s">
        <v>442</v>
      </c>
      <c r="CK95" s="261" t="s">
        <v>442</v>
      </c>
      <c r="CL95" s="261" t="s">
        <v>442</v>
      </c>
      <c r="CM95" s="261" t="s">
        <v>442</v>
      </c>
      <c r="CN95" s="261" t="s">
        <v>442</v>
      </c>
      <c r="CO95" s="261" t="s">
        <v>442</v>
      </c>
      <c r="CP95" s="261" t="s">
        <v>442</v>
      </c>
      <c r="CQ95" s="261" t="s">
        <v>442</v>
      </c>
      <c r="CR95" s="261" t="s">
        <v>588</v>
      </c>
      <c r="CS95" s="261" t="s">
        <v>433</v>
      </c>
      <c r="CT95" s="261" t="s">
        <v>442</v>
      </c>
      <c r="CU95" s="261" t="s">
        <v>589</v>
      </c>
      <c r="CV95" s="261" t="s">
        <v>442</v>
      </c>
      <c r="CW95" s="261" t="s">
        <v>442</v>
      </c>
      <c r="CX95" s="293">
        <f t="shared" si="30"/>
        <v>0.54437687874428442</v>
      </c>
      <c r="CY95" s="289">
        <v>1945415.1</v>
      </c>
      <c r="CZ95" s="287">
        <v>45146</v>
      </c>
      <c r="DA95" s="293">
        <v>0.60671989900152823</v>
      </c>
      <c r="DB95" s="261" t="s">
        <v>442</v>
      </c>
      <c r="DC95" s="261" t="s">
        <v>442</v>
      </c>
      <c r="DD95" s="261" t="s">
        <v>577</v>
      </c>
    </row>
    <row r="96" spans="1:108">
      <c r="A96" s="264" t="s">
        <v>380</v>
      </c>
      <c r="B96" s="284">
        <v>1851</v>
      </c>
      <c r="C96" s="284">
        <f t="shared" si="17"/>
        <v>1851</v>
      </c>
      <c r="D96" s="285">
        <v>9856</v>
      </c>
      <c r="E96" s="286">
        <f t="shared" si="18"/>
        <v>9856</v>
      </c>
      <c r="F96" s="287">
        <v>45869</v>
      </c>
      <c r="G96" s="285" t="s">
        <v>159</v>
      </c>
      <c r="H96" s="285" t="s">
        <v>573</v>
      </c>
      <c r="I96" s="261">
        <v>2021</v>
      </c>
      <c r="J96" s="261" t="s">
        <v>574</v>
      </c>
      <c r="K96" s="261" t="s">
        <v>575</v>
      </c>
      <c r="L96" s="288">
        <v>1177500</v>
      </c>
      <c r="M96" s="261" t="s">
        <v>576</v>
      </c>
      <c r="N96" s="261" t="s">
        <v>577</v>
      </c>
      <c r="O96" s="261" t="s">
        <v>578</v>
      </c>
      <c r="P96" s="287">
        <v>43318</v>
      </c>
      <c r="Q96" s="287" t="s">
        <v>579</v>
      </c>
      <c r="R96" s="261" t="s">
        <v>577</v>
      </c>
      <c r="S96" s="261" t="s">
        <v>580</v>
      </c>
      <c r="T96" s="261">
        <v>77</v>
      </c>
      <c r="U96" s="288">
        <v>0</v>
      </c>
      <c r="V96" s="289">
        <v>0</v>
      </c>
      <c r="W96" s="261" t="str">
        <f t="shared" si="19"/>
        <v>PERF</v>
      </c>
      <c r="X96" s="261" t="s">
        <v>581</v>
      </c>
      <c r="Y96" s="261" t="s">
        <v>581</v>
      </c>
      <c r="Z96" s="261" t="s">
        <v>573</v>
      </c>
      <c r="AA96" s="264" t="s">
        <v>380</v>
      </c>
      <c r="AB96" s="286">
        <f t="shared" si="20"/>
        <v>1851</v>
      </c>
      <c r="AC96" s="286">
        <v>7746</v>
      </c>
      <c r="AD96" s="286">
        <f t="shared" si="21"/>
        <v>7746</v>
      </c>
      <c r="AE96" s="261" t="s">
        <v>582</v>
      </c>
      <c r="AF96" s="261" t="s">
        <v>583</v>
      </c>
      <c r="AG96" s="290">
        <v>5738507</v>
      </c>
      <c r="AH96" s="261" t="s">
        <v>583</v>
      </c>
      <c r="AI96" s="291">
        <v>43019</v>
      </c>
      <c r="AJ96" s="261" t="s">
        <v>584</v>
      </c>
      <c r="AK96" s="292">
        <v>45688</v>
      </c>
      <c r="AL96" s="292" t="s">
        <v>585</v>
      </c>
      <c r="AM96" s="292" t="s">
        <v>442</v>
      </c>
      <c r="AN96" s="261" t="s">
        <v>442</v>
      </c>
      <c r="AO96" s="261" t="s">
        <v>442</v>
      </c>
      <c r="AP96" s="261" t="s">
        <v>442</v>
      </c>
      <c r="AQ96" s="261" t="s">
        <v>442</v>
      </c>
      <c r="AR96" s="290">
        <v>96</v>
      </c>
      <c r="AS96" s="287">
        <f t="shared" si="28"/>
        <v>48749</v>
      </c>
      <c r="AT96" s="261">
        <v>180</v>
      </c>
      <c r="AU96" s="261" t="s">
        <v>442</v>
      </c>
      <c r="AV96" s="290">
        <v>3592193</v>
      </c>
      <c r="AW96" s="290">
        <v>2182423.14</v>
      </c>
      <c r="AX96" s="261" t="s">
        <v>442</v>
      </c>
      <c r="AY96" s="261" t="s">
        <v>442</v>
      </c>
      <c r="AZ96" s="290">
        <v>3592193</v>
      </c>
      <c r="BA96" s="261">
        <v>100</v>
      </c>
      <c r="BB96" s="261" t="s">
        <v>442</v>
      </c>
      <c r="BC96" s="261" t="s">
        <v>586</v>
      </c>
      <c r="BD96" s="261" t="s">
        <v>586</v>
      </c>
      <c r="BE96" s="289">
        <v>38936</v>
      </c>
      <c r="BF96" s="261" t="s">
        <v>442</v>
      </c>
      <c r="BG96" s="261" t="s">
        <v>442</v>
      </c>
      <c r="BH96" s="261" t="s">
        <v>587</v>
      </c>
      <c r="BI96" s="293">
        <v>0.1525</v>
      </c>
      <c r="BJ96" s="261" t="s">
        <v>596</v>
      </c>
      <c r="BK96" s="261" t="s">
        <v>442</v>
      </c>
      <c r="BL96" s="294">
        <f t="shared" si="29"/>
        <v>7.8399999999999997E-2</v>
      </c>
      <c r="BM96" s="261" t="s">
        <v>442</v>
      </c>
      <c r="BN96" s="261" t="s">
        <v>442</v>
      </c>
      <c r="BO96" s="261" t="s">
        <v>442</v>
      </c>
      <c r="BP96" s="261" t="s">
        <v>442</v>
      </c>
      <c r="BQ96" s="261" t="s">
        <v>442</v>
      </c>
      <c r="BR96" s="261" t="s">
        <v>442</v>
      </c>
      <c r="BS96" s="261" t="s">
        <v>442</v>
      </c>
      <c r="BT96" s="261" t="s">
        <v>442</v>
      </c>
      <c r="BU96" s="261" t="s">
        <v>442</v>
      </c>
      <c r="BV96" s="261" t="s">
        <v>442</v>
      </c>
      <c r="BW96" s="261" t="s">
        <v>442</v>
      </c>
      <c r="BX96" s="261" t="s">
        <v>442</v>
      </c>
      <c r="BY96" s="261" t="s">
        <v>442</v>
      </c>
      <c r="BZ96" s="261" t="s">
        <v>442</v>
      </c>
      <c r="CA96" s="261" t="s">
        <v>442</v>
      </c>
      <c r="CB96" s="261" t="s">
        <v>442</v>
      </c>
      <c r="CC96" s="290">
        <v>0</v>
      </c>
      <c r="CD96" s="261" t="s">
        <v>442</v>
      </c>
      <c r="CE96" s="261" t="s">
        <v>442</v>
      </c>
      <c r="CF96" s="261" t="s">
        <v>442</v>
      </c>
      <c r="CG96" s="261" t="s">
        <v>442</v>
      </c>
      <c r="CH96" s="261" t="s">
        <v>442</v>
      </c>
      <c r="CI96" s="261" t="s">
        <v>442</v>
      </c>
      <c r="CJ96" s="261" t="s">
        <v>442</v>
      </c>
      <c r="CK96" s="261" t="s">
        <v>442</v>
      </c>
      <c r="CL96" s="261" t="s">
        <v>442</v>
      </c>
      <c r="CM96" s="261" t="s">
        <v>442</v>
      </c>
      <c r="CN96" s="261" t="s">
        <v>442</v>
      </c>
      <c r="CO96" s="261" t="s">
        <v>442</v>
      </c>
      <c r="CP96" s="261" t="s">
        <v>442</v>
      </c>
      <c r="CQ96" s="261" t="s">
        <v>442</v>
      </c>
      <c r="CR96" s="261" t="s">
        <v>588</v>
      </c>
      <c r="CS96" s="261" t="s">
        <v>433</v>
      </c>
      <c r="CT96" s="261" t="s">
        <v>442</v>
      </c>
      <c r="CU96" s="261" t="s">
        <v>589</v>
      </c>
      <c r="CV96" s="261" t="s">
        <v>442</v>
      </c>
      <c r="CW96" s="261" t="s">
        <v>442</v>
      </c>
      <c r="CX96" s="293">
        <f t="shared" si="30"/>
        <v>0.66522092592592597</v>
      </c>
      <c r="CY96" s="289">
        <v>5400000</v>
      </c>
      <c r="CZ96" s="287">
        <v>45581</v>
      </c>
      <c r="DA96" s="293">
        <v>0.66123222619701083</v>
      </c>
      <c r="DB96" s="261" t="s">
        <v>442</v>
      </c>
      <c r="DC96" s="261" t="s">
        <v>442</v>
      </c>
      <c r="DD96" s="261" t="s">
        <v>577</v>
      </c>
    </row>
    <row r="97" spans="1:108">
      <c r="A97" s="264" t="s">
        <v>380</v>
      </c>
      <c r="B97" s="284">
        <v>1143</v>
      </c>
      <c r="C97" s="284">
        <f t="shared" si="17"/>
        <v>1143</v>
      </c>
      <c r="D97" s="285">
        <v>8182</v>
      </c>
      <c r="E97" s="286">
        <f t="shared" si="18"/>
        <v>8182</v>
      </c>
      <c r="F97" s="287">
        <v>45869</v>
      </c>
      <c r="G97" s="285" t="s">
        <v>159</v>
      </c>
      <c r="H97" s="285" t="s">
        <v>573</v>
      </c>
      <c r="I97" s="261">
        <v>2021</v>
      </c>
      <c r="J97" s="261" t="s">
        <v>574</v>
      </c>
      <c r="K97" s="261" t="s">
        <v>575</v>
      </c>
      <c r="L97" s="288">
        <v>1641104</v>
      </c>
      <c r="M97" s="261" t="s">
        <v>576</v>
      </c>
      <c r="N97" s="261" t="s">
        <v>577</v>
      </c>
      <c r="O97" s="261" t="s">
        <v>578</v>
      </c>
      <c r="P97" s="287">
        <v>40843</v>
      </c>
      <c r="Q97" s="287" t="s">
        <v>579</v>
      </c>
      <c r="R97" s="261" t="s">
        <v>577</v>
      </c>
      <c r="S97" s="261" t="s">
        <v>580</v>
      </c>
      <c r="T97" s="261">
        <v>155</v>
      </c>
      <c r="U97" s="288">
        <v>0</v>
      </c>
      <c r="V97" s="289">
        <v>0</v>
      </c>
      <c r="W97" s="261" t="str">
        <f t="shared" si="19"/>
        <v>PERF</v>
      </c>
      <c r="X97" s="261" t="s">
        <v>581</v>
      </c>
      <c r="Y97" s="261" t="s">
        <v>581</v>
      </c>
      <c r="Z97" s="261" t="s">
        <v>573</v>
      </c>
      <c r="AA97" s="264" t="s">
        <v>380</v>
      </c>
      <c r="AB97" s="286">
        <f t="shared" si="20"/>
        <v>1143</v>
      </c>
      <c r="AC97" s="286">
        <v>7027</v>
      </c>
      <c r="AD97" s="286">
        <f t="shared" si="21"/>
        <v>7027</v>
      </c>
      <c r="AE97" s="261" t="s">
        <v>593</v>
      </c>
      <c r="AF97" s="261" t="s">
        <v>583</v>
      </c>
      <c r="AG97" s="290">
        <v>3447606</v>
      </c>
      <c r="AH97" s="261" t="s">
        <v>583</v>
      </c>
      <c r="AI97" s="291">
        <v>40766</v>
      </c>
      <c r="AJ97" s="261" t="s">
        <v>584</v>
      </c>
      <c r="AK97" s="292">
        <v>45688</v>
      </c>
      <c r="AL97" s="292" t="s">
        <v>585</v>
      </c>
      <c r="AM97" s="292" t="s">
        <v>442</v>
      </c>
      <c r="AN97" s="261" t="s">
        <v>442</v>
      </c>
      <c r="AO97" s="261" t="s">
        <v>442</v>
      </c>
      <c r="AP97" s="261" t="s">
        <v>442</v>
      </c>
      <c r="AQ97" s="261" t="s">
        <v>442</v>
      </c>
      <c r="AR97" s="290">
        <v>14</v>
      </c>
      <c r="AS97" s="287">
        <f t="shared" si="28"/>
        <v>46289</v>
      </c>
      <c r="AT97" s="261">
        <v>180</v>
      </c>
      <c r="AU97" s="261" t="s">
        <v>442</v>
      </c>
      <c r="AV97" s="290">
        <v>3441787</v>
      </c>
      <c r="AW97" s="290">
        <v>655790.68000000005</v>
      </c>
      <c r="AX97" s="261" t="s">
        <v>442</v>
      </c>
      <c r="AY97" s="261" t="s">
        <v>442</v>
      </c>
      <c r="AZ97" s="290">
        <v>3441787</v>
      </c>
      <c r="BA97" s="261">
        <v>100</v>
      </c>
      <c r="BB97" s="261" t="s">
        <v>442</v>
      </c>
      <c r="BC97" s="261" t="s">
        <v>586</v>
      </c>
      <c r="BD97" s="261" t="s">
        <v>586</v>
      </c>
      <c r="BE97" s="289">
        <v>44874</v>
      </c>
      <c r="BF97" s="261" t="s">
        <v>442</v>
      </c>
      <c r="BG97" s="261" t="s">
        <v>442</v>
      </c>
      <c r="BH97" s="261" t="s">
        <v>587</v>
      </c>
      <c r="BI97" s="293">
        <v>0.14249999999999999</v>
      </c>
      <c r="BJ97" s="261" t="s">
        <v>596</v>
      </c>
      <c r="BK97" s="261" t="s">
        <v>442</v>
      </c>
      <c r="BL97" s="294">
        <f t="shared" si="29"/>
        <v>6.8399999999999989E-2</v>
      </c>
      <c r="BM97" s="261" t="s">
        <v>442</v>
      </c>
      <c r="BN97" s="261" t="s">
        <v>442</v>
      </c>
      <c r="BO97" s="261" t="s">
        <v>442</v>
      </c>
      <c r="BP97" s="261" t="s">
        <v>442</v>
      </c>
      <c r="BQ97" s="261" t="s">
        <v>442</v>
      </c>
      <c r="BR97" s="261" t="s">
        <v>442</v>
      </c>
      <c r="BS97" s="261" t="s">
        <v>442</v>
      </c>
      <c r="BT97" s="261" t="s">
        <v>442</v>
      </c>
      <c r="BU97" s="261" t="s">
        <v>442</v>
      </c>
      <c r="BV97" s="261" t="s">
        <v>442</v>
      </c>
      <c r="BW97" s="261" t="s">
        <v>442</v>
      </c>
      <c r="BX97" s="261" t="s">
        <v>442</v>
      </c>
      <c r="BY97" s="261" t="s">
        <v>442</v>
      </c>
      <c r="BZ97" s="261" t="s">
        <v>442</v>
      </c>
      <c r="CA97" s="261" t="s">
        <v>442</v>
      </c>
      <c r="CB97" s="261" t="s">
        <v>442</v>
      </c>
      <c r="CC97" s="290">
        <v>0</v>
      </c>
      <c r="CD97" s="261" t="s">
        <v>442</v>
      </c>
      <c r="CE97" s="261" t="s">
        <v>442</v>
      </c>
      <c r="CF97" s="261" t="s">
        <v>442</v>
      </c>
      <c r="CG97" s="261" t="s">
        <v>442</v>
      </c>
      <c r="CH97" s="261" t="s">
        <v>442</v>
      </c>
      <c r="CI97" s="261" t="s">
        <v>442</v>
      </c>
      <c r="CJ97" s="261" t="s">
        <v>442</v>
      </c>
      <c r="CK97" s="261" t="s">
        <v>442</v>
      </c>
      <c r="CL97" s="261" t="s">
        <v>442</v>
      </c>
      <c r="CM97" s="261" t="s">
        <v>442</v>
      </c>
      <c r="CN97" s="261" t="s">
        <v>442</v>
      </c>
      <c r="CO97" s="261" t="s">
        <v>442</v>
      </c>
      <c r="CP97" s="261" t="s">
        <v>442</v>
      </c>
      <c r="CQ97" s="261" t="s">
        <v>442</v>
      </c>
      <c r="CR97" s="261" t="s">
        <v>588</v>
      </c>
      <c r="CS97" s="261" t="s">
        <v>433</v>
      </c>
      <c r="CT97" s="261" t="s">
        <v>442</v>
      </c>
      <c r="CU97" s="261" t="s">
        <v>589</v>
      </c>
      <c r="CV97" s="261" t="s">
        <v>442</v>
      </c>
      <c r="CW97" s="261" t="s">
        <v>442</v>
      </c>
      <c r="CX97" s="293">
        <f t="shared" si="30"/>
        <v>0.58709281348466091</v>
      </c>
      <c r="CY97" s="289">
        <v>5862424</v>
      </c>
      <c r="CZ97" s="287">
        <v>45138</v>
      </c>
      <c r="DA97" s="293">
        <v>0.79208633583908139</v>
      </c>
      <c r="DB97" s="261" t="s">
        <v>442</v>
      </c>
      <c r="DC97" s="261" t="s">
        <v>442</v>
      </c>
      <c r="DD97" s="261" t="s">
        <v>577</v>
      </c>
    </row>
    <row r="98" spans="1:108">
      <c r="A98" s="264" t="s">
        <v>380</v>
      </c>
      <c r="B98" s="284">
        <v>2452</v>
      </c>
      <c r="C98" s="284">
        <f t="shared" si="17"/>
        <v>2452</v>
      </c>
      <c r="D98" s="285">
        <v>11195</v>
      </c>
      <c r="E98" s="286">
        <f t="shared" si="18"/>
        <v>11195</v>
      </c>
      <c r="F98" s="287">
        <v>45869</v>
      </c>
      <c r="G98" s="285" t="s">
        <v>159</v>
      </c>
      <c r="H98" s="285" t="s">
        <v>573</v>
      </c>
      <c r="I98" s="261">
        <v>2021</v>
      </c>
      <c r="J98" s="261" t="s">
        <v>574</v>
      </c>
      <c r="K98" s="261" t="s">
        <v>575</v>
      </c>
      <c r="L98" s="288">
        <v>3252420</v>
      </c>
      <c r="M98" s="261" t="s">
        <v>576</v>
      </c>
      <c r="N98" s="261" t="s">
        <v>577</v>
      </c>
      <c r="O98" s="261" t="s">
        <v>578</v>
      </c>
      <c r="P98" s="287">
        <v>45363</v>
      </c>
      <c r="Q98" s="287" t="s">
        <v>590</v>
      </c>
      <c r="R98" s="261" t="s">
        <v>577</v>
      </c>
      <c r="S98" s="261" t="s">
        <v>580</v>
      </c>
      <c r="T98" s="261">
        <v>11</v>
      </c>
      <c r="U98" s="288">
        <v>0</v>
      </c>
      <c r="V98" s="289">
        <v>0</v>
      </c>
      <c r="W98" s="261" t="str">
        <f t="shared" si="19"/>
        <v>PERF</v>
      </c>
      <c r="X98" s="261" t="s">
        <v>581</v>
      </c>
      <c r="Y98" s="261" t="s">
        <v>581</v>
      </c>
      <c r="Z98" s="261" t="s">
        <v>573</v>
      </c>
      <c r="AA98" s="264" t="s">
        <v>380</v>
      </c>
      <c r="AB98" s="286">
        <f t="shared" si="20"/>
        <v>2452</v>
      </c>
      <c r="AC98" s="286">
        <v>8413</v>
      </c>
      <c r="AD98" s="286">
        <f t="shared" si="21"/>
        <v>8413</v>
      </c>
      <c r="AE98" s="261" t="s">
        <v>582</v>
      </c>
      <c r="AF98" s="261" t="s">
        <v>583</v>
      </c>
      <c r="AG98" s="290">
        <v>15424503</v>
      </c>
      <c r="AH98" s="261" t="s">
        <v>583</v>
      </c>
      <c r="AI98" s="291">
        <v>45078</v>
      </c>
      <c r="AJ98" s="261" t="s">
        <v>584</v>
      </c>
      <c r="AK98" s="292">
        <v>45688</v>
      </c>
      <c r="AL98" s="292" t="s">
        <v>585</v>
      </c>
      <c r="AM98" s="292" t="s">
        <v>442</v>
      </c>
      <c r="AN98" s="261" t="s">
        <v>442</v>
      </c>
      <c r="AO98" s="261" t="s">
        <v>442</v>
      </c>
      <c r="AP98" s="261" t="s">
        <v>442</v>
      </c>
      <c r="AQ98" s="261" t="s">
        <v>442</v>
      </c>
      <c r="AR98" s="290">
        <v>163</v>
      </c>
      <c r="AS98" s="287">
        <f t="shared" si="28"/>
        <v>50759</v>
      </c>
      <c r="AT98" s="261">
        <v>180</v>
      </c>
      <c r="AU98" s="261" t="s">
        <v>442</v>
      </c>
      <c r="AV98" s="290">
        <v>9036180</v>
      </c>
      <c r="AW98" s="290">
        <v>1915675.9</v>
      </c>
      <c r="AX98" s="261" t="s">
        <v>442</v>
      </c>
      <c r="AY98" s="261" t="s">
        <v>442</v>
      </c>
      <c r="AZ98" s="290">
        <v>9036180</v>
      </c>
      <c r="BA98" s="261">
        <v>100</v>
      </c>
      <c r="BB98" s="261" t="s">
        <v>442</v>
      </c>
      <c r="BC98" s="261" t="s">
        <v>586</v>
      </c>
      <c r="BD98" s="261" t="s">
        <v>586</v>
      </c>
      <c r="BE98" s="289">
        <v>26326</v>
      </c>
      <c r="BF98" s="261" t="s">
        <v>442</v>
      </c>
      <c r="BG98" s="261" t="s">
        <v>442</v>
      </c>
      <c r="BH98" s="261" t="s">
        <v>587</v>
      </c>
      <c r="BI98" s="293">
        <v>0.1421</v>
      </c>
      <c r="BJ98" s="261" t="s">
        <v>591</v>
      </c>
      <c r="BK98" s="261" t="s">
        <v>442</v>
      </c>
      <c r="BL98" s="294">
        <f t="shared" si="29"/>
        <v>6.8000000000000005E-2</v>
      </c>
      <c r="BM98" s="261" t="s">
        <v>442</v>
      </c>
      <c r="BN98" s="261" t="s">
        <v>442</v>
      </c>
      <c r="BO98" s="261" t="s">
        <v>442</v>
      </c>
      <c r="BP98" s="261" t="s">
        <v>442</v>
      </c>
      <c r="BQ98" s="261" t="s">
        <v>442</v>
      </c>
      <c r="BR98" s="261" t="s">
        <v>442</v>
      </c>
      <c r="BS98" s="261" t="s">
        <v>442</v>
      </c>
      <c r="BT98" s="261" t="s">
        <v>442</v>
      </c>
      <c r="BU98" s="261" t="s">
        <v>442</v>
      </c>
      <c r="BV98" s="261" t="s">
        <v>442</v>
      </c>
      <c r="BW98" s="261" t="s">
        <v>442</v>
      </c>
      <c r="BX98" s="261" t="s">
        <v>442</v>
      </c>
      <c r="BY98" s="261" t="s">
        <v>442</v>
      </c>
      <c r="BZ98" s="261" t="s">
        <v>442</v>
      </c>
      <c r="CA98" s="261" t="s">
        <v>442</v>
      </c>
      <c r="CB98" s="261" t="s">
        <v>442</v>
      </c>
      <c r="CC98" s="290">
        <v>0</v>
      </c>
      <c r="CD98" s="261" t="s">
        <v>442</v>
      </c>
      <c r="CE98" s="261" t="s">
        <v>442</v>
      </c>
      <c r="CF98" s="261" t="s">
        <v>442</v>
      </c>
      <c r="CG98" s="261" t="s">
        <v>442</v>
      </c>
      <c r="CH98" s="261" t="s">
        <v>442</v>
      </c>
      <c r="CI98" s="261" t="s">
        <v>442</v>
      </c>
      <c r="CJ98" s="261" t="s">
        <v>442</v>
      </c>
      <c r="CK98" s="261" t="s">
        <v>442</v>
      </c>
      <c r="CL98" s="261" t="s">
        <v>442</v>
      </c>
      <c r="CM98" s="261" t="s">
        <v>442</v>
      </c>
      <c r="CN98" s="261" t="s">
        <v>442</v>
      </c>
      <c r="CO98" s="261" t="s">
        <v>442</v>
      </c>
      <c r="CP98" s="261" t="s">
        <v>442</v>
      </c>
      <c r="CQ98" s="261" t="s">
        <v>442</v>
      </c>
      <c r="CR98" s="261" t="s">
        <v>588</v>
      </c>
      <c r="CS98" s="261" t="s">
        <v>433</v>
      </c>
      <c r="CT98" s="261" t="s">
        <v>442</v>
      </c>
      <c r="CU98" s="261" t="s">
        <v>589</v>
      </c>
      <c r="CV98" s="261" t="s">
        <v>442</v>
      </c>
      <c r="CW98" s="261" t="s">
        <v>442</v>
      </c>
      <c r="CX98" s="293">
        <f t="shared" si="30"/>
        <v>0.5867457705764545</v>
      </c>
      <c r="CY98" s="289">
        <v>15400503</v>
      </c>
      <c r="CZ98" s="287">
        <v>45100</v>
      </c>
      <c r="DA98" s="293">
        <v>0.5867457705764545</v>
      </c>
      <c r="DB98" s="261" t="s">
        <v>442</v>
      </c>
      <c r="DC98" s="261" t="s">
        <v>442</v>
      </c>
      <c r="DD98" s="261" t="s">
        <v>577</v>
      </c>
    </row>
    <row r="99" spans="1:108">
      <c r="A99" s="264" t="s">
        <v>380</v>
      </c>
      <c r="B99" s="284">
        <v>1723</v>
      </c>
      <c r="C99" s="284">
        <f t="shared" si="17"/>
        <v>1723</v>
      </c>
      <c r="D99" s="285">
        <v>0</v>
      </c>
      <c r="E99" s="286">
        <f t="shared" si="18"/>
        <v>0</v>
      </c>
      <c r="F99" s="287">
        <v>45869</v>
      </c>
      <c r="G99" s="285" t="s">
        <v>159</v>
      </c>
      <c r="H99" s="285" t="s">
        <v>573</v>
      </c>
      <c r="I99" s="261">
        <v>2021</v>
      </c>
      <c r="J99" s="261" t="s">
        <v>574</v>
      </c>
      <c r="K99" s="261" t="s">
        <v>575</v>
      </c>
      <c r="L99" s="288">
        <v>378948</v>
      </c>
      <c r="M99" s="261" t="s">
        <v>576</v>
      </c>
      <c r="N99" s="261" t="s">
        <v>577</v>
      </c>
      <c r="O99" s="261" t="s">
        <v>578</v>
      </c>
      <c r="P99" s="287">
        <v>42944</v>
      </c>
      <c r="Q99" s="287" t="s">
        <v>579</v>
      </c>
      <c r="R99" s="261" t="s">
        <v>577</v>
      </c>
      <c r="S99" s="261" t="s">
        <v>580</v>
      </c>
      <c r="T99" s="261">
        <v>69</v>
      </c>
      <c r="U99" s="288">
        <v>6713.81</v>
      </c>
      <c r="V99" s="289">
        <v>15.662064026388782</v>
      </c>
      <c r="W99" s="261" t="str">
        <f t="shared" si="19"/>
        <v>ARRE</v>
      </c>
      <c r="X99" s="261" t="s">
        <v>581</v>
      </c>
      <c r="Y99" s="261" t="s">
        <v>581</v>
      </c>
      <c r="Z99" s="261" t="s">
        <v>573</v>
      </c>
      <c r="AA99" s="264" t="s">
        <v>380</v>
      </c>
      <c r="AB99" s="286">
        <f t="shared" si="20"/>
        <v>1723</v>
      </c>
      <c r="AC99" s="286">
        <v>112</v>
      </c>
      <c r="AD99" s="286">
        <f t="shared" si="21"/>
        <v>112</v>
      </c>
      <c r="AE99" s="261" t="s">
        <v>582</v>
      </c>
      <c r="AF99" s="261" t="s">
        <v>583</v>
      </c>
      <c r="AG99" s="290">
        <v>496626</v>
      </c>
      <c r="AH99" s="261" t="s">
        <v>583</v>
      </c>
      <c r="AI99" s="291">
        <v>38544</v>
      </c>
      <c r="AJ99" s="261" t="s">
        <v>584</v>
      </c>
      <c r="AK99" s="292">
        <v>45688</v>
      </c>
      <c r="AL99" s="292" t="s">
        <v>585</v>
      </c>
      <c r="AM99" s="292" t="s">
        <v>442</v>
      </c>
      <c r="AN99" s="261" t="s">
        <v>442</v>
      </c>
      <c r="AO99" s="261" t="s">
        <v>442</v>
      </c>
      <c r="AP99" s="261" t="s">
        <v>442</v>
      </c>
      <c r="AQ99" s="261" t="s">
        <v>442</v>
      </c>
      <c r="AR99" s="290">
        <v>83</v>
      </c>
      <c r="AS99" s="287">
        <f t="shared" si="28"/>
        <v>48359</v>
      </c>
      <c r="AT99" s="261">
        <v>180</v>
      </c>
      <c r="AU99" s="261" t="s">
        <v>442</v>
      </c>
      <c r="AV99" s="290">
        <v>954600</v>
      </c>
      <c r="AW99" s="290">
        <v>673788.67</v>
      </c>
      <c r="AX99" s="261" t="s">
        <v>442</v>
      </c>
      <c r="AY99" s="261" t="s">
        <v>442</v>
      </c>
      <c r="AZ99" s="290">
        <v>954600</v>
      </c>
      <c r="BA99" s="261">
        <v>100</v>
      </c>
      <c r="BB99" s="261" t="s">
        <v>442</v>
      </c>
      <c r="BC99" s="261" t="s">
        <v>586</v>
      </c>
      <c r="BD99" s="261" t="s">
        <v>586</v>
      </c>
      <c r="BE99" s="289">
        <v>12860</v>
      </c>
      <c r="BF99" s="261" t="s">
        <v>442</v>
      </c>
      <c r="BG99" s="261" t="s">
        <v>442</v>
      </c>
      <c r="BH99" s="261" t="s">
        <v>587</v>
      </c>
      <c r="BI99" s="293">
        <v>0.155</v>
      </c>
      <c r="BJ99" s="261" t="s">
        <v>596</v>
      </c>
      <c r="BK99" s="261" t="s">
        <v>442</v>
      </c>
      <c r="BL99" s="294">
        <f t="shared" si="29"/>
        <v>8.09E-2</v>
      </c>
      <c r="BM99" s="261" t="s">
        <v>442</v>
      </c>
      <c r="BN99" s="261" t="s">
        <v>442</v>
      </c>
      <c r="BO99" s="261" t="s">
        <v>442</v>
      </c>
      <c r="BP99" s="261" t="s">
        <v>442</v>
      </c>
      <c r="BQ99" s="261" t="s">
        <v>442</v>
      </c>
      <c r="BR99" s="261" t="s">
        <v>442</v>
      </c>
      <c r="BS99" s="261" t="s">
        <v>442</v>
      </c>
      <c r="BT99" s="261" t="s">
        <v>442</v>
      </c>
      <c r="BU99" s="261" t="s">
        <v>442</v>
      </c>
      <c r="BV99" s="261" t="s">
        <v>442</v>
      </c>
      <c r="BW99" s="261" t="s">
        <v>442</v>
      </c>
      <c r="BX99" s="261" t="s">
        <v>442</v>
      </c>
      <c r="BY99" s="261" t="s">
        <v>442</v>
      </c>
      <c r="BZ99" s="261" t="s">
        <v>442</v>
      </c>
      <c r="CA99" s="261" t="s">
        <v>442</v>
      </c>
      <c r="CB99" s="261" t="s">
        <v>442</v>
      </c>
      <c r="CC99" s="290">
        <v>9673</v>
      </c>
      <c r="CD99" s="261" t="s">
        <v>442</v>
      </c>
      <c r="CE99" s="261">
        <v>45869</v>
      </c>
      <c r="CF99" s="261" t="s">
        <v>442</v>
      </c>
      <c r="CG99" s="261" t="s">
        <v>442</v>
      </c>
      <c r="CH99" s="261" t="s">
        <v>442</v>
      </c>
      <c r="CI99" s="261" t="s">
        <v>442</v>
      </c>
      <c r="CJ99" s="261" t="s">
        <v>442</v>
      </c>
      <c r="CK99" s="261" t="s">
        <v>442</v>
      </c>
      <c r="CL99" s="261" t="s">
        <v>442</v>
      </c>
      <c r="CM99" s="261" t="s">
        <v>442</v>
      </c>
      <c r="CN99" s="261" t="s">
        <v>442</v>
      </c>
      <c r="CO99" s="261" t="s">
        <v>442</v>
      </c>
      <c r="CP99" s="261" t="s">
        <v>442</v>
      </c>
      <c r="CQ99" s="261" t="s">
        <v>442</v>
      </c>
      <c r="CR99" s="261" t="s">
        <v>588</v>
      </c>
      <c r="CS99" s="261" t="s">
        <v>433</v>
      </c>
      <c r="CT99" s="261" t="s">
        <v>442</v>
      </c>
      <c r="CU99" s="261" t="s">
        <v>589</v>
      </c>
      <c r="CV99" s="261" t="s">
        <v>442</v>
      </c>
      <c r="CW99" s="261" t="s">
        <v>442</v>
      </c>
      <c r="CX99" s="293">
        <f t="shared" si="30"/>
        <v>0.79501636504459783</v>
      </c>
      <c r="CY99" s="289">
        <v>1200730</v>
      </c>
      <c r="CZ99" s="287">
        <v>45309</v>
      </c>
      <c r="DA99" s="293">
        <v>0.70322740774717896</v>
      </c>
      <c r="DB99" s="261" t="s">
        <v>442</v>
      </c>
      <c r="DC99" s="261" t="s">
        <v>442</v>
      </c>
      <c r="DD99" s="261" t="s">
        <v>577</v>
      </c>
    </row>
    <row r="100" spans="1:108">
      <c r="A100" s="264" t="s">
        <v>380</v>
      </c>
      <c r="B100" s="284">
        <v>2531</v>
      </c>
      <c r="C100" s="284">
        <f t="shared" si="17"/>
        <v>2531</v>
      </c>
      <c r="D100" s="285">
        <v>11448</v>
      </c>
      <c r="E100" s="286">
        <f t="shared" si="18"/>
        <v>11448</v>
      </c>
      <c r="F100" s="287">
        <v>45869</v>
      </c>
      <c r="G100" s="285" t="s">
        <v>159</v>
      </c>
      <c r="H100" s="285" t="s">
        <v>573</v>
      </c>
      <c r="I100" s="261">
        <v>2021</v>
      </c>
      <c r="J100" s="261" t="s">
        <v>574</v>
      </c>
      <c r="K100" s="261" t="s">
        <v>575</v>
      </c>
      <c r="L100" s="288">
        <v>543420</v>
      </c>
      <c r="M100" s="261" t="s">
        <v>576</v>
      </c>
      <c r="N100" s="261" t="s">
        <v>577</v>
      </c>
      <c r="O100" s="261" t="s">
        <v>578</v>
      </c>
      <c r="P100" s="287">
        <v>45555</v>
      </c>
      <c r="Q100" s="287" t="s">
        <v>590</v>
      </c>
      <c r="R100" s="261" t="s">
        <v>577</v>
      </c>
      <c r="S100" s="261" t="s">
        <v>580</v>
      </c>
      <c r="T100" s="261">
        <v>8</v>
      </c>
      <c r="U100" s="288">
        <v>0</v>
      </c>
      <c r="V100" s="289">
        <v>0</v>
      </c>
      <c r="W100" s="261" t="str">
        <f t="shared" si="19"/>
        <v>PERF</v>
      </c>
      <c r="X100" s="261" t="s">
        <v>581</v>
      </c>
      <c r="Y100" s="261" t="s">
        <v>581</v>
      </c>
      <c r="Z100" s="261" t="s">
        <v>573</v>
      </c>
      <c r="AA100" s="264" t="s">
        <v>380</v>
      </c>
      <c r="AB100" s="286">
        <f t="shared" si="20"/>
        <v>2531</v>
      </c>
      <c r="AC100" s="286">
        <v>9307</v>
      </c>
      <c r="AD100" s="286">
        <f t="shared" si="21"/>
        <v>9307</v>
      </c>
      <c r="AE100" s="261" t="s">
        <v>582</v>
      </c>
      <c r="AF100" s="261" t="s">
        <v>583</v>
      </c>
      <c r="AG100" s="290">
        <v>2288221</v>
      </c>
      <c r="AH100" s="261" t="s">
        <v>583</v>
      </c>
      <c r="AI100" s="291">
        <v>45455</v>
      </c>
      <c r="AJ100" s="261" t="s">
        <v>584</v>
      </c>
      <c r="AK100" s="292">
        <v>45688</v>
      </c>
      <c r="AL100" s="292" t="s">
        <v>585</v>
      </c>
      <c r="AM100" s="292" t="s">
        <v>442</v>
      </c>
      <c r="AN100" s="261" t="s">
        <v>442</v>
      </c>
      <c r="AO100" s="261" t="s">
        <v>442</v>
      </c>
      <c r="AP100" s="261" t="s">
        <v>442</v>
      </c>
      <c r="AQ100" s="261" t="s">
        <v>442</v>
      </c>
      <c r="AR100" s="290">
        <v>170</v>
      </c>
      <c r="AS100" s="287">
        <f t="shared" si="28"/>
        <v>50969</v>
      </c>
      <c r="AT100" s="261">
        <v>180</v>
      </c>
      <c r="AU100" s="261" t="s">
        <v>442</v>
      </c>
      <c r="AV100" s="290">
        <v>1389240</v>
      </c>
      <c r="AW100" s="290">
        <v>1370531.14</v>
      </c>
      <c r="AX100" s="261" t="s">
        <v>442</v>
      </c>
      <c r="AY100" s="261" t="s">
        <v>442</v>
      </c>
      <c r="AZ100" s="290">
        <v>1389240</v>
      </c>
      <c r="BA100" s="261">
        <v>100</v>
      </c>
      <c r="BB100" s="261" t="s">
        <v>442</v>
      </c>
      <c r="BC100" s="261" t="s">
        <v>586</v>
      </c>
      <c r="BD100" s="261" t="s">
        <v>586</v>
      </c>
      <c r="BE100" s="289">
        <v>18175</v>
      </c>
      <c r="BF100" s="261" t="s">
        <v>442</v>
      </c>
      <c r="BG100" s="261" t="s">
        <v>442</v>
      </c>
      <c r="BH100" s="261" t="s">
        <v>587</v>
      </c>
      <c r="BI100" s="293">
        <v>0.1371</v>
      </c>
      <c r="BJ100" s="261" t="s">
        <v>591</v>
      </c>
      <c r="BK100" s="261" t="s">
        <v>442</v>
      </c>
      <c r="BL100" s="294">
        <f t="shared" si="29"/>
        <v>6.3E-2</v>
      </c>
      <c r="BM100" s="261" t="s">
        <v>442</v>
      </c>
      <c r="BN100" s="261" t="s">
        <v>442</v>
      </c>
      <c r="BO100" s="261" t="s">
        <v>442</v>
      </c>
      <c r="BP100" s="261" t="s">
        <v>442</v>
      </c>
      <c r="BQ100" s="261" t="s">
        <v>442</v>
      </c>
      <c r="BR100" s="261" t="s">
        <v>442</v>
      </c>
      <c r="BS100" s="261" t="s">
        <v>442</v>
      </c>
      <c r="BT100" s="261" t="s">
        <v>442</v>
      </c>
      <c r="BU100" s="261" t="s">
        <v>442</v>
      </c>
      <c r="BV100" s="261" t="s">
        <v>442</v>
      </c>
      <c r="BW100" s="261" t="s">
        <v>442</v>
      </c>
      <c r="BX100" s="261" t="s">
        <v>442</v>
      </c>
      <c r="BY100" s="261" t="s">
        <v>442</v>
      </c>
      <c r="BZ100" s="261" t="s">
        <v>442</v>
      </c>
      <c r="CA100" s="261" t="s">
        <v>442</v>
      </c>
      <c r="CB100" s="261" t="s">
        <v>442</v>
      </c>
      <c r="CC100" s="290">
        <v>0</v>
      </c>
      <c r="CD100" s="261" t="s">
        <v>442</v>
      </c>
      <c r="CE100" s="261" t="s">
        <v>442</v>
      </c>
      <c r="CF100" s="261" t="s">
        <v>442</v>
      </c>
      <c r="CG100" s="261" t="s">
        <v>442</v>
      </c>
      <c r="CH100" s="261" t="s">
        <v>442</v>
      </c>
      <c r="CI100" s="261" t="s">
        <v>442</v>
      </c>
      <c r="CJ100" s="261" t="s">
        <v>442</v>
      </c>
      <c r="CK100" s="261" t="s">
        <v>442</v>
      </c>
      <c r="CL100" s="261" t="s">
        <v>442</v>
      </c>
      <c r="CM100" s="261" t="s">
        <v>442</v>
      </c>
      <c r="CN100" s="261" t="s">
        <v>442</v>
      </c>
      <c r="CO100" s="261" t="s">
        <v>442</v>
      </c>
      <c r="CP100" s="261" t="s">
        <v>442</v>
      </c>
      <c r="CQ100" s="261" t="s">
        <v>442</v>
      </c>
      <c r="CR100" s="261" t="s">
        <v>588</v>
      </c>
      <c r="CS100" s="261" t="s">
        <v>433</v>
      </c>
      <c r="CT100" s="261" t="s">
        <v>442</v>
      </c>
      <c r="CU100" s="261" t="s">
        <v>589</v>
      </c>
      <c r="CV100" s="261" t="s">
        <v>442</v>
      </c>
      <c r="CW100" s="261" t="s">
        <v>442</v>
      </c>
      <c r="CX100" s="293">
        <f t="shared" si="30"/>
        <v>0.60712667176815527</v>
      </c>
      <c r="CY100" s="289">
        <v>2288221</v>
      </c>
      <c r="CZ100" s="287">
        <v>45455</v>
      </c>
      <c r="DA100" s="293">
        <v>0.60712667176815527</v>
      </c>
      <c r="DB100" s="261" t="s">
        <v>442</v>
      </c>
      <c r="DC100" s="261" t="s">
        <v>442</v>
      </c>
      <c r="DD100" s="261" t="s">
        <v>577</v>
      </c>
    </row>
    <row r="101" spans="1:108">
      <c r="A101" s="264" t="s">
        <v>380</v>
      </c>
      <c r="B101" s="284">
        <v>1608</v>
      </c>
      <c r="C101" s="284">
        <f t="shared" si="17"/>
        <v>1608</v>
      </c>
      <c r="D101" s="285">
        <v>9162</v>
      </c>
      <c r="E101" s="286">
        <f t="shared" si="18"/>
        <v>9162</v>
      </c>
      <c r="F101" s="287">
        <v>45869</v>
      </c>
      <c r="G101" s="285" t="s">
        <v>159</v>
      </c>
      <c r="H101" s="285" t="s">
        <v>573</v>
      </c>
      <c r="I101" s="261">
        <v>2021</v>
      </c>
      <c r="J101" s="261" t="s">
        <v>574</v>
      </c>
      <c r="K101" s="261" t="s">
        <v>575</v>
      </c>
      <c r="L101" s="288">
        <v>4340275</v>
      </c>
      <c r="M101" s="261" t="s">
        <v>576</v>
      </c>
      <c r="N101" s="261" t="s">
        <v>577</v>
      </c>
      <c r="O101" s="261" t="s">
        <v>578</v>
      </c>
      <c r="P101" s="287">
        <v>42550</v>
      </c>
      <c r="Q101" s="287" t="s">
        <v>598</v>
      </c>
      <c r="R101" s="261" t="s">
        <v>577</v>
      </c>
      <c r="S101" s="261" t="s">
        <v>580</v>
      </c>
      <c r="T101" s="261">
        <v>99</v>
      </c>
      <c r="U101" s="288">
        <v>0</v>
      </c>
      <c r="V101" s="289">
        <v>0</v>
      </c>
      <c r="W101" s="261" t="str">
        <f t="shared" si="19"/>
        <v>PERF</v>
      </c>
      <c r="X101" s="261" t="s">
        <v>581</v>
      </c>
      <c r="Y101" s="261" t="s">
        <v>581</v>
      </c>
      <c r="Z101" s="261" t="s">
        <v>573</v>
      </c>
      <c r="AA101" s="264" t="s">
        <v>380</v>
      </c>
      <c r="AB101" s="286">
        <f t="shared" si="20"/>
        <v>1608</v>
      </c>
      <c r="AC101" s="286">
        <v>7426</v>
      </c>
      <c r="AD101" s="286">
        <f t="shared" si="21"/>
        <v>7426</v>
      </c>
      <c r="AE101" s="261" t="s">
        <v>582</v>
      </c>
      <c r="AF101" s="261" t="s">
        <v>583</v>
      </c>
      <c r="AG101" s="290">
        <v>7908775</v>
      </c>
      <c r="AH101" s="261" t="s">
        <v>583</v>
      </c>
      <c r="AI101" s="291">
        <v>42178</v>
      </c>
      <c r="AJ101" s="261" t="s">
        <v>584</v>
      </c>
      <c r="AK101" s="292">
        <v>45688</v>
      </c>
      <c r="AL101" s="292" t="s">
        <v>585</v>
      </c>
      <c r="AM101" s="292" t="s">
        <v>442</v>
      </c>
      <c r="AN101" s="261" t="s">
        <v>442</v>
      </c>
      <c r="AO101" s="261" t="s">
        <v>442</v>
      </c>
      <c r="AP101" s="261" t="s">
        <v>442</v>
      </c>
      <c r="AQ101" s="261" t="s">
        <v>442</v>
      </c>
      <c r="AR101" s="290">
        <v>70</v>
      </c>
      <c r="AS101" s="287">
        <f t="shared" si="28"/>
        <v>47969</v>
      </c>
      <c r="AT101" s="261">
        <v>180</v>
      </c>
      <c r="AU101" s="261" t="s">
        <v>442</v>
      </c>
      <c r="AV101" s="290">
        <v>4891980.88</v>
      </c>
      <c r="AW101" s="290">
        <v>1744929.11</v>
      </c>
      <c r="AX101" s="261" t="s">
        <v>442</v>
      </c>
      <c r="AY101" s="261" t="s">
        <v>442</v>
      </c>
      <c r="AZ101" s="290">
        <v>4891980.88</v>
      </c>
      <c r="BA101" s="261">
        <v>100</v>
      </c>
      <c r="BB101" s="261" t="s">
        <v>442</v>
      </c>
      <c r="BC101" s="261" t="s">
        <v>586</v>
      </c>
      <c r="BD101" s="261" t="s">
        <v>586</v>
      </c>
      <c r="BE101" s="289">
        <v>40000</v>
      </c>
      <c r="BF101" s="261" t="s">
        <v>442</v>
      </c>
      <c r="BG101" s="261" t="s">
        <v>442</v>
      </c>
      <c r="BH101" s="261" t="s">
        <v>587</v>
      </c>
      <c r="BI101" s="293">
        <v>0.14249999999999999</v>
      </c>
      <c r="BJ101" s="261" t="s">
        <v>596</v>
      </c>
      <c r="BK101" s="261" t="s">
        <v>442</v>
      </c>
      <c r="BL101" s="294">
        <f t="shared" si="29"/>
        <v>6.8399999999999989E-2</v>
      </c>
      <c r="BM101" s="261" t="s">
        <v>442</v>
      </c>
      <c r="BN101" s="261" t="s">
        <v>442</v>
      </c>
      <c r="BO101" s="261" t="s">
        <v>442</v>
      </c>
      <c r="BP101" s="261" t="s">
        <v>442</v>
      </c>
      <c r="BQ101" s="261" t="s">
        <v>442</v>
      </c>
      <c r="BR101" s="261" t="s">
        <v>442</v>
      </c>
      <c r="BS101" s="261" t="s">
        <v>442</v>
      </c>
      <c r="BT101" s="261" t="s">
        <v>442</v>
      </c>
      <c r="BU101" s="261" t="s">
        <v>442</v>
      </c>
      <c r="BV101" s="261" t="s">
        <v>442</v>
      </c>
      <c r="BW101" s="261" t="s">
        <v>442</v>
      </c>
      <c r="BX101" s="261" t="s">
        <v>442</v>
      </c>
      <c r="BY101" s="261" t="s">
        <v>442</v>
      </c>
      <c r="BZ101" s="261" t="s">
        <v>442</v>
      </c>
      <c r="CA101" s="261" t="s">
        <v>442</v>
      </c>
      <c r="CB101" s="261" t="s">
        <v>442</v>
      </c>
      <c r="CC101" s="290">
        <v>685000</v>
      </c>
      <c r="CD101" s="261" t="s">
        <v>442</v>
      </c>
      <c r="CE101" s="261" t="s">
        <v>442</v>
      </c>
      <c r="CF101" s="261" t="s">
        <v>442</v>
      </c>
      <c r="CG101" s="261" t="s">
        <v>442</v>
      </c>
      <c r="CH101" s="261" t="s">
        <v>442</v>
      </c>
      <c r="CI101" s="261" t="s">
        <v>442</v>
      </c>
      <c r="CJ101" s="261" t="s">
        <v>442</v>
      </c>
      <c r="CK101" s="261" t="s">
        <v>442</v>
      </c>
      <c r="CL101" s="261" t="s">
        <v>442</v>
      </c>
      <c r="CM101" s="261" t="s">
        <v>442</v>
      </c>
      <c r="CN101" s="261" t="s">
        <v>442</v>
      </c>
      <c r="CO101" s="261" t="s">
        <v>442</v>
      </c>
      <c r="CP101" s="261" t="s">
        <v>442</v>
      </c>
      <c r="CQ101" s="261" t="s">
        <v>442</v>
      </c>
      <c r="CR101" s="261" t="s">
        <v>588</v>
      </c>
      <c r="CS101" s="261" t="s">
        <v>433</v>
      </c>
      <c r="CT101" s="261" t="s">
        <v>442</v>
      </c>
      <c r="CU101" s="261" t="s">
        <v>589</v>
      </c>
      <c r="CV101" s="261" t="s">
        <v>442</v>
      </c>
      <c r="CW101" s="261" t="s">
        <v>442</v>
      </c>
      <c r="CX101" s="293">
        <f t="shared" si="30"/>
        <v>0.25519326479117316</v>
      </c>
      <c r="CY101" s="289">
        <v>19169710</v>
      </c>
      <c r="CZ101" s="287">
        <v>45138</v>
      </c>
      <c r="DA101" s="293">
        <v>0.67661322130857326</v>
      </c>
      <c r="DB101" s="261" t="s">
        <v>442</v>
      </c>
      <c r="DC101" s="261" t="s">
        <v>442</v>
      </c>
      <c r="DD101" s="261" t="s">
        <v>577</v>
      </c>
    </row>
    <row r="102" spans="1:108">
      <c r="A102" s="264" t="s">
        <v>380</v>
      </c>
      <c r="B102" s="284">
        <v>1415</v>
      </c>
      <c r="C102" s="284">
        <f t="shared" si="17"/>
        <v>1415</v>
      </c>
      <c r="D102" s="285">
        <v>7975</v>
      </c>
      <c r="E102" s="286">
        <f t="shared" si="18"/>
        <v>7975</v>
      </c>
      <c r="F102" s="287">
        <v>45869</v>
      </c>
      <c r="G102" s="285" t="s">
        <v>159</v>
      </c>
      <c r="H102" s="285" t="s">
        <v>573</v>
      </c>
      <c r="I102" s="261">
        <v>2021</v>
      </c>
      <c r="J102" s="261" t="s">
        <v>574</v>
      </c>
      <c r="K102" s="261" t="s">
        <v>575</v>
      </c>
      <c r="L102" s="288">
        <v>1852725</v>
      </c>
      <c r="M102" s="261" t="s">
        <v>576</v>
      </c>
      <c r="N102" s="261" t="s">
        <v>577</v>
      </c>
      <c r="O102" s="261" t="s">
        <v>578</v>
      </c>
      <c r="P102" s="287">
        <v>41955</v>
      </c>
      <c r="Q102" s="287" t="s">
        <v>592</v>
      </c>
      <c r="R102" s="261" t="s">
        <v>577</v>
      </c>
      <c r="S102" s="261" t="s">
        <v>580</v>
      </c>
      <c r="T102" s="261">
        <v>125</v>
      </c>
      <c r="U102" s="288">
        <v>0</v>
      </c>
      <c r="V102" s="289">
        <v>0</v>
      </c>
      <c r="W102" s="261" t="str">
        <f t="shared" si="19"/>
        <v>PERF</v>
      </c>
      <c r="X102" s="261" t="s">
        <v>581</v>
      </c>
      <c r="Y102" s="261" t="s">
        <v>581</v>
      </c>
      <c r="Z102" s="261" t="s">
        <v>573</v>
      </c>
      <c r="AA102" s="264" t="s">
        <v>380</v>
      </c>
      <c r="AB102" s="286">
        <f t="shared" si="20"/>
        <v>1415</v>
      </c>
      <c r="AC102" s="286">
        <v>138</v>
      </c>
      <c r="AD102" s="286">
        <f t="shared" si="21"/>
        <v>138</v>
      </c>
      <c r="AE102" s="261" t="s">
        <v>593</v>
      </c>
      <c r="AF102" s="261" t="s">
        <v>583</v>
      </c>
      <c r="AG102" s="290">
        <v>6501600</v>
      </c>
      <c r="AH102" s="261" t="s">
        <v>583</v>
      </c>
      <c r="AI102" s="291">
        <v>41802</v>
      </c>
      <c r="AJ102" s="261" t="s">
        <v>584</v>
      </c>
      <c r="AK102" s="292">
        <v>45688</v>
      </c>
      <c r="AL102" s="292" t="s">
        <v>585</v>
      </c>
      <c r="AM102" s="292" t="s">
        <v>442</v>
      </c>
      <c r="AN102" s="261" t="s">
        <v>442</v>
      </c>
      <c r="AO102" s="261" t="s">
        <v>442</v>
      </c>
      <c r="AP102" s="261" t="s">
        <v>442</v>
      </c>
      <c r="AQ102" s="261" t="s">
        <v>442</v>
      </c>
      <c r="AR102" s="290">
        <v>51</v>
      </c>
      <c r="AS102" s="287">
        <f t="shared" si="28"/>
        <v>47399</v>
      </c>
      <c r="AT102" s="261">
        <v>180</v>
      </c>
      <c r="AU102" s="261" t="s">
        <v>442</v>
      </c>
      <c r="AV102" s="290">
        <v>5094877</v>
      </c>
      <c r="AW102" s="290">
        <v>2593661.84</v>
      </c>
      <c r="AX102" s="261" t="s">
        <v>442</v>
      </c>
      <c r="AY102" s="261" t="s">
        <v>442</v>
      </c>
      <c r="AZ102" s="290">
        <v>5094877</v>
      </c>
      <c r="BA102" s="261">
        <v>100</v>
      </c>
      <c r="BB102" s="261" t="s">
        <v>442</v>
      </c>
      <c r="BC102" s="261" t="s">
        <v>586</v>
      </c>
      <c r="BD102" s="261" t="s">
        <v>586</v>
      </c>
      <c r="BE102" s="289">
        <v>66595</v>
      </c>
      <c r="BF102" s="261" t="s">
        <v>442</v>
      </c>
      <c r="BG102" s="261" t="s">
        <v>442</v>
      </c>
      <c r="BH102" s="261" t="s">
        <v>587</v>
      </c>
      <c r="BI102" s="293">
        <v>0.14249999999999999</v>
      </c>
      <c r="BJ102" s="261" t="s">
        <v>596</v>
      </c>
      <c r="BK102" s="261" t="s">
        <v>442</v>
      </c>
      <c r="BL102" s="294">
        <f t="shared" si="29"/>
        <v>6.8399999999999989E-2</v>
      </c>
      <c r="BM102" s="261" t="s">
        <v>442</v>
      </c>
      <c r="BN102" s="261" t="s">
        <v>442</v>
      </c>
      <c r="BO102" s="261" t="s">
        <v>442</v>
      </c>
      <c r="BP102" s="261" t="s">
        <v>442</v>
      </c>
      <c r="BQ102" s="261" t="s">
        <v>442</v>
      </c>
      <c r="BR102" s="261" t="s">
        <v>442</v>
      </c>
      <c r="BS102" s="261" t="s">
        <v>442</v>
      </c>
      <c r="BT102" s="261" t="s">
        <v>442</v>
      </c>
      <c r="BU102" s="261" t="s">
        <v>442</v>
      </c>
      <c r="BV102" s="261" t="s">
        <v>442</v>
      </c>
      <c r="BW102" s="261" t="s">
        <v>442</v>
      </c>
      <c r="BX102" s="261" t="s">
        <v>442</v>
      </c>
      <c r="BY102" s="261" t="s">
        <v>442</v>
      </c>
      <c r="BZ102" s="261" t="s">
        <v>442</v>
      </c>
      <c r="CA102" s="261" t="s">
        <v>442</v>
      </c>
      <c r="CB102" s="261" t="s">
        <v>442</v>
      </c>
      <c r="CC102" s="290">
        <v>0</v>
      </c>
      <c r="CD102" s="261" t="s">
        <v>442</v>
      </c>
      <c r="CE102" s="261" t="s">
        <v>442</v>
      </c>
      <c r="CF102" s="261" t="s">
        <v>442</v>
      </c>
      <c r="CG102" s="261" t="s">
        <v>442</v>
      </c>
      <c r="CH102" s="261" t="s">
        <v>442</v>
      </c>
      <c r="CI102" s="261" t="s">
        <v>442</v>
      </c>
      <c r="CJ102" s="261" t="s">
        <v>442</v>
      </c>
      <c r="CK102" s="261" t="s">
        <v>442</v>
      </c>
      <c r="CL102" s="261" t="s">
        <v>442</v>
      </c>
      <c r="CM102" s="261" t="s">
        <v>442</v>
      </c>
      <c r="CN102" s="261" t="s">
        <v>442</v>
      </c>
      <c r="CO102" s="261" t="s">
        <v>442</v>
      </c>
      <c r="CP102" s="261" t="s">
        <v>442</v>
      </c>
      <c r="CQ102" s="261" t="s">
        <v>442</v>
      </c>
      <c r="CR102" s="261" t="s">
        <v>588</v>
      </c>
      <c r="CS102" s="261" t="s">
        <v>433</v>
      </c>
      <c r="CT102" s="261" t="s">
        <v>442</v>
      </c>
      <c r="CU102" s="261" t="s">
        <v>589</v>
      </c>
      <c r="CV102" s="261" t="s">
        <v>442</v>
      </c>
      <c r="CW102" s="261" t="s">
        <v>442</v>
      </c>
      <c r="CX102" s="293">
        <f t="shared" si="30"/>
        <v>0.60179185932542401</v>
      </c>
      <c r="CY102" s="289">
        <v>8466178</v>
      </c>
      <c r="CZ102" s="287">
        <v>45796</v>
      </c>
      <c r="DA102" s="293">
        <v>0.76896625446044053</v>
      </c>
      <c r="DB102" s="261" t="s">
        <v>442</v>
      </c>
      <c r="DC102" s="261" t="s">
        <v>442</v>
      </c>
      <c r="DD102" s="261" t="s">
        <v>577</v>
      </c>
    </row>
    <row r="103" spans="1:108">
      <c r="A103" s="264" t="s">
        <v>380</v>
      </c>
      <c r="B103" s="284">
        <v>1810</v>
      </c>
      <c r="C103" s="284">
        <f t="shared" si="17"/>
        <v>1810</v>
      </c>
      <c r="D103" s="285">
        <v>9731</v>
      </c>
      <c r="E103" s="286">
        <f t="shared" si="18"/>
        <v>9731</v>
      </c>
      <c r="F103" s="287">
        <v>45869</v>
      </c>
      <c r="G103" s="285" t="s">
        <v>159</v>
      </c>
      <c r="H103" s="285" t="s">
        <v>573</v>
      </c>
      <c r="I103" s="261">
        <v>2021</v>
      </c>
      <c r="J103" s="261" t="s">
        <v>574</v>
      </c>
      <c r="K103" s="261" t="s">
        <v>575</v>
      </c>
      <c r="L103" s="288">
        <v>601555</v>
      </c>
      <c r="M103" s="261" t="s">
        <v>576</v>
      </c>
      <c r="N103" s="261" t="s">
        <v>577</v>
      </c>
      <c r="O103" s="261" t="s">
        <v>578</v>
      </c>
      <c r="P103" s="287">
        <v>43227</v>
      </c>
      <c r="Q103" s="287" t="s">
        <v>579</v>
      </c>
      <c r="R103" s="261" t="s">
        <v>577</v>
      </c>
      <c r="S103" s="261" t="s">
        <v>580</v>
      </c>
      <c r="T103" s="261">
        <v>77</v>
      </c>
      <c r="U103" s="288">
        <v>0</v>
      </c>
      <c r="V103" s="289">
        <v>0</v>
      </c>
      <c r="W103" s="261" t="str">
        <f t="shared" si="19"/>
        <v>PERF</v>
      </c>
      <c r="X103" s="261" t="s">
        <v>581</v>
      </c>
      <c r="Y103" s="261" t="s">
        <v>581</v>
      </c>
      <c r="Z103" s="261" t="s">
        <v>573</v>
      </c>
      <c r="AA103" s="264" t="s">
        <v>380</v>
      </c>
      <c r="AB103" s="286">
        <f t="shared" si="20"/>
        <v>1810</v>
      </c>
      <c r="AC103" s="286">
        <v>7523</v>
      </c>
      <c r="AD103" s="286">
        <f t="shared" si="21"/>
        <v>7523</v>
      </c>
      <c r="AE103" s="261" t="s">
        <v>593</v>
      </c>
      <c r="AF103" s="261" t="s">
        <v>583</v>
      </c>
      <c r="AG103" s="290">
        <v>2448005</v>
      </c>
      <c r="AH103" s="261" t="s">
        <v>583</v>
      </c>
      <c r="AI103" s="291">
        <v>42318</v>
      </c>
      <c r="AJ103" s="261" t="s">
        <v>584</v>
      </c>
      <c r="AK103" s="292">
        <v>45688</v>
      </c>
      <c r="AL103" s="292" t="s">
        <v>585</v>
      </c>
      <c r="AM103" s="292" t="s">
        <v>442</v>
      </c>
      <c r="AN103" s="261" t="s">
        <v>442</v>
      </c>
      <c r="AO103" s="261" t="s">
        <v>442</v>
      </c>
      <c r="AP103" s="261" t="s">
        <v>442</v>
      </c>
      <c r="AQ103" s="261" t="s">
        <v>442</v>
      </c>
      <c r="AR103" s="290">
        <v>93</v>
      </c>
      <c r="AS103" s="287">
        <f t="shared" si="28"/>
        <v>48659</v>
      </c>
      <c r="AT103" s="261">
        <v>180</v>
      </c>
      <c r="AU103" s="261" t="s">
        <v>442</v>
      </c>
      <c r="AV103" s="290">
        <v>2303817</v>
      </c>
      <c r="AW103" s="290">
        <v>1753768.32</v>
      </c>
      <c r="AX103" s="261" t="s">
        <v>442</v>
      </c>
      <c r="AY103" s="261" t="s">
        <v>442</v>
      </c>
      <c r="AZ103" s="290">
        <v>2303817</v>
      </c>
      <c r="BA103" s="261">
        <v>100</v>
      </c>
      <c r="BB103" s="261" t="s">
        <v>442</v>
      </c>
      <c r="BC103" s="261" t="s">
        <v>586</v>
      </c>
      <c r="BD103" s="261" t="s">
        <v>586</v>
      </c>
      <c r="BE103" s="289">
        <v>30820</v>
      </c>
      <c r="BF103" s="261" t="s">
        <v>442</v>
      </c>
      <c r="BG103" s="261" t="s">
        <v>442</v>
      </c>
      <c r="BH103" s="261" t="s">
        <v>587</v>
      </c>
      <c r="BI103" s="293">
        <v>0.14249999999999999</v>
      </c>
      <c r="BJ103" s="261" t="s">
        <v>596</v>
      </c>
      <c r="BK103" s="261" t="s">
        <v>442</v>
      </c>
      <c r="BL103" s="294">
        <f t="shared" si="29"/>
        <v>6.8399999999999989E-2</v>
      </c>
      <c r="BM103" s="261" t="s">
        <v>442</v>
      </c>
      <c r="BN103" s="261" t="s">
        <v>442</v>
      </c>
      <c r="BO103" s="261" t="s">
        <v>442</v>
      </c>
      <c r="BP103" s="261" t="s">
        <v>442</v>
      </c>
      <c r="BQ103" s="261" t="s">
        <v>442</v>
      </c>
      <c r="BR103" s="261" t="s">
        <v>442</v>
      </c>
      <c r="BS103" s="261" t="s">
        <v>442</v>
      </c>
      <c r="BT103" s="261" t="s">
        <v>442</v>
      </c>
      <c r="BU103" s="261" t="s">
        <v>442</v>
      </c>
      <c r="BV103" s="261" t="s">
        <v>442</v>
      </c>
      <c r="BW103" s="261" t="s">
        <v>442</v>
      </c>
      <c r="BX103" s="261" t="s">
        <v>442</v>
      </c>
      <c r="BY103" s="261" t="s">
        <v>442</v>
      </c>
      <c r="BZ103" s="261" t="s">
        <v>442</v>
      </c>
      <c r="CA103" s="261" t="s">
        <v>442</v>
      </c>
      <c r="CB103" s="261" t="s">
        <v>442</v>
      </c>
      <c r="CC103" s="290">
        <v>0</v>
      </c>
      <c r="CD103" s="261" t="s">
        <v>442</v>
      </c>
      <c r="CE103" s="261" t="s">
        <v>442</v>
      </c>
      <c r="CF103" s="261" t="s">
        <v>442</v>
      </c>
      <c r="CG103" s="261" t="s">
        <v>442</v>
      </c>
      <c r="CH103" s="261" t="s">
        <v>442</v>
      </c>
      <c r="CI103" s="261" t="s">
        <v>442</v>
      </c>
      <c r="CJ103" s="261" t="s">
        <v>442</v>
      </c>
      <c r="CK103" s="261" t="s">
        <v>442</v>
      </c>
      <c r="CL103" s="261" t="s">
        <v>442</v>
      </c>
      <c r="CM103" s="261" t="s">
        <v>442</v>
      </c>
      <c r="CN103" s="261" t="s">
        <v>442</v>
      </c>
      <c r="CO103" s="261" t="s">
        <v>442</v>
      </c>
      <c r="CP103" s="261" t="s">
        <v>442</v>
      </c>
      <c r="CQ103" s="261" t="s">
        <v>442</v>
      </c>
      <c r="CR103" s="261" t="s">
        <v>588</v>
      </c>
      <c r="CS103" s="261" t="s">
        <v>433</v>
      </c>
      <c r="CT103" s="261" t="s">
        <v>442</v>
      </c>
      <c r="CU103" s="261" t="s">
        <v>589</v>
      </c>
      <c r="CV103" s="261" t="s">
        <v>442</v>
      </c>
      <c r="CW103" s="261" t="s">
        <v>442</v>
      </c>
      <c r="CX103" s="293">
        <f t="shared" si="30"/>
        <v>0.75295986738486786</v>
      </c>
      <c r="CY103" s="289">
        <v>3059681</v>
      </c>
      <c r="CZ103" s="287">
        <v>45735</v>
      </c>
      <c r="DA103" s="293">
        <v>0.73389854933748067</v>
      </c>
      <c r="DB103" s="261" t="s">
        <v>442</v>
      </c>
      <c r="DC103" s="261" t="s">
        <v>442</v>
      </c>
      <c r="DD103" s="261" t="s">
        <v>577</v>
      </c>
    </row>
    <row r="104" spans="1:108">
      <c r="A104" s="264" t="s">
        <v>380</v>
      </c>
      <c r="B104" s="284">
        <v>1169</v>
      </c>
      <c r="C104" s="284">
        <f t="shared" si="17"/>
        <v>1169</v>
      </c>
      <c r="D104" s="285">
        <v>8503</v>
      </c>
      <c r="E104" s="286">
        <f t="shared" si="18"/>
        <v>8503</v>
      </c>
      <c r="F104" s="287">
        <v>45869</v>
      </c>
      <c r="G104" s="285" t="s">
        <v>159</v>
      </c>
      <c r="H104" s="285" t="s">
        <v>573</v>
      </c>
      <c r="I104" s="261">
        <v>2021</v>
      </c>
      <c r="J104" s="261" t="s">
        <v>574</v>
      </c>
      <c r="K104" s="261" t="s">
        <v>575</v>
      </c>
      <c r="L104" s="288">
        <v>338421</v>
      </c>
      <c r="M104" s="261" t="s">
        <v>576</v>
      </c>
      <c r="N104" s="261" t="s">
        <v>577</v>
      </c>
      <c r="O104" s="261" t="s">
        <v>578</v>
      </c>
      <c r="P104" s="287">
        <v>41044</v>
      </c>
      <c r="Q104" s="287" t="s">
        <v>579</v>
      </c>
      <c r="R104" s="261" t="s">
        <v>577</v>
      </c>
      <c r="S104" s="261" t="s">
        <v>580</v>
      </c>
      <c r="T104" s="261">
        <v>144</v>
      </c>
      <c r="U104" s="288">
        <v>0</v>
      </c>
      <c r="V104" s="289">
        <v>0</v>
      </c>
      <c r="W104" s="261" t="str">
        <f t="shared" si="19"/>
        <v>PERF</v>
      </c>
      <c r="X104" s="261" t="s">
        <v>581</v>
      </c>
      <c r="Y104" s="261" t="s">
        <v>581</v>
      </c>
      <c r="Z104" s="261" t="s">
        <v>573</v>
      </c>
      <c r="AA104" s="264" t="s">
        <v>380</v>
      </c>
      <c r="AB104" s="286">
        <f t="shared" si="20"/>
        <v>1169</v>
      </c>
      <c r="AC104" s="286">
        <v>7053</v>
      </c>
      <c r="AD104" s="286">
        <f t="shared" si="21"/>
        <v>7053</v>
      </c>
      <c r="AE104" s="261" t="s">
        <v>593</v>
      </c>
      <c r="AF104" s="261" t="s">
        <v>583</v>
      </c>
      <c r="AG104" s="290">
        <v>2182972</v>
      </c>
      <c r="AH104" s="261" t="s">
        <v>583</v>
      </c>
      <c r="AI104" s="291">
        <v>40868</v>
      </c>
      <c r="AJ104" s="261" t="s">
        <v>584</v>
      </c>
      <c r="AK104" s="292">
        <v>45688</v>
      </c>
      <c r="AL104" s="292" t="s">
        <v>585</v>
      </c>
      <c r="AM104" s="292" t="s">
        <v>442</v>
      </c>
      <c r="AN104" s="261" t="s">
        <v>442</v>
      </c>
      <c r="AO104" s="261" t="s">
        <v>442</v>
      </c>
      <c r="AP104" s="261" t="s">
        <v>442</v>
      </c>
      <c r="AQ104" s="261" t="s">
        <v>442</v>
      </c>
      <c r="AR104" s="290">
        <v>21</v>
      </c>
      <c r="AS104" s="287">
        <f t="shared" si="28"/>
        <v>46499</v>
      </c>
      <c r="AT104" s="261">
        <v>180</v>
      </c>
      <c r="AU104" s="261" t="s">
        <v>442</v>
      </c>
      <c r="AV104" s="290">
        <v>1621276</v>
      </c>
      <c r="AW104" s="290">
        <v>372281.39</v>
      </c>
      <c r="AX104" s="261" t="s">
        <v>442</v>
      </c>
      <c r="AY104" s="261" t="s">
        <v>442</v>
      </c>
      <c r="AZ104" s="290">
        <v>1621276</v>
      </c>
      <c r="BA104" s="261">
        <v>100</v>
      </c>
      <c r="BB104" s="261" t="s">
        <v>442</v>
      </c>
      <c r="BC104" s="261" t="s">
        <v>586</v>
      </c>
      <c r="BD104" s="261" t="s">
        <v>586</v>
      </c>
      <c r="BE104" s="289">
        <v>19169</v>
      </c>
      <c r="BF104" s="261" t="s">
        <v>442</v>
      </c>
      <c r="BG104" s="261" t="s">
        <v>442</v>
      </c>
      <c r="BH104" s="261" t="s">
        <v>587</v>
      </c>
      <c r="BI104" s="293">
        <v>0.14249999999999999</v>
      </c>
      <c r="BJ104" s="261" t="s">
        <v>596</v>
      </c>
      <c r="BK104" s="261" t="s">
        <v>442</v>
      </c>
      <c r="BL104" s="294">
        <f t="shared" si="29"/>
        <v>6.8399999999999989E-2</v>
      </c>
      <c r="BM104" s="261" t="s">
        <v>442</v>
      </c>
      <c r="BN104" s="261" t="s">
        <v>442</v>
      </c>
      <c r="BO104" s="261" t="s">
        <v>442</v>
      </c>
      <c r="BP104" s="261" t="s">
        <v>442</v>
      </c>
      <c r="BQ104" s="261" t="s">
        <v>442</v>
      </c>
      <c r="BR104" s="261" t="s">
        <v>442</v>
      </c>
      <c r="BS104" s="261" t="s">
        <v>442</v>
      </c>
      <c r="BT104" s="261" t="s">
        <v>442</v>
      </c>
      <c r="BU104" s="261" t="s">
        <v>442</v>
      </c>
      <c r="BV104" s="261" t="s">
        <v>442</v>
      </c>
      <c r="BW104" s="261" t="s">
        <v>442</v>
      </c>
      <c r="BX104" s="261" t="s">
        <v>442</v>
      </c>
      <c r="BY104" s="261" t="s">
        <v>442</v>
      </c>
      <c r="BZ104" s="261" t="s">
        <v>442</v>
      </c>
      <c r="CA104" s="261" t="s">
        <v>442</v>
      </c>
      <c r="CB104" s="261" t="s">
        <v>442</v>
      </c>
      <c r="CC104" s="290">
        <v>85000</v>
      </c>
      <c r="CD104" s="261" t="s">
        <v>442</v>
      </c>
      <c r="CE104" s="261" t="s">
        <v>442</v>
      </c>
      <c r="CF104" s="261" t="s">
        <v>442</v>
      </c>
      <c r="CG104" s="261" t="s">
        <v>442</v>
      </c>
      <c r="CH104" s="261" t="s">
        <v>442</v>
      </c>
      <c r="CI104" s="261" t="s">
        <v>442</v>
      </c>
      <c r="CJ104" s="261" t="s">
        <v>442</v>
      </c>
      <c r="CK104" s="261" t="s">
        <v>442</v>
      </c>
      <c r="CL104" s="261" t="s">
        <v>442</v>
      </c>
      <c r="CM104" s="261" t="s">
        <v>442</v>
      </c>
      <c r="CN104" s="261" t="s">
        <v>442</v>
      </c>
      <c r="CO104" s="261" t="s">
        <v>442</v>
      </c>
      <c r="CP104" s="261" t="s">
        <v>442</v>
      </c>
      <c r="CQ104" s="261" t="s">
        <v>442</v>
      </c>
      <c r="CR104" s="261" t="s">
        <v>588</v>
      </c>
      <c r="CS104" s="261" t="s">
        <v>433</v>
      </c>
      <c r="CT104" s="261" t="s">
        <v>442</v>
      </c>
      <c r="CU104" s="261" t="s">
        <v>589</v>
      </c>
      <c r="CV104" s="261" t="s">
        <v>442</v>
      </c>
      <c r="CW104" s="261" t="s">
        <v>442</v>
      </c>
      <c r="CX104" s="293">
        <f t="shared" si="30"/>
        <v>0.68466394255376295</v>
      </c>
      <c r="CY104" s="289">
        <v>2367988</v>
      </c>
      <c r="CZ104" s="287">
        <v>45260</v>
      </c>
      <c r="DA104" s="293">
        <v>0.71770026867538705</v>
      </c>
      <c r="DB104" s="261" t="s">
        <v>442</v>
      </c>
      <c r="DC104" s="261" t="s">
        <v>442</v>
      </c>
      <c r="DD104" s="261" t="s">
        <v>577</v>
      </c>
    </row>
    <row r="105" spans="1:108">
      <c r="A105" s="264" t="s">
        <v>380</v>
      </c>
      <c r="B105" s="284">
        <v>1803</v>
      </c>
      <c r="C105" s="284">
        <f t="shared" si="17"/>
        <v>1803</v>
      </c>
      <c r="D105" s="285">
        <v>9785</v>
      </c>
      <c r="E105" s="286">
        <f t="shared" si="18"/>
        <v>9785</v>
      </c>
      <c r="F105" s="287">
        <v>45869</v>
      </c>
      <c r="G105" s="285" t="s">
        <v>159</v>
      </c>
      <c r="H105" s="285" t="s">
        <v>573</v>
      </c>
      <c r="I105" s="261">
        <v>2021</v>
      </c>
      <c r="J105" s="261" t="s">
        <v>574</v>
      </c>
      <c r="K105" s="261" t="s">
        <v>575</v>
      </c>
      <c r="L105" s="288">
        <v>352956</v>
      </c>
      <c r="M105" s="261" t="s">
        <v>576</v>
      </c>
      <c r="N105" s="261" t="s">
        <v>577</v>
      </c>
      <c r="O105" s="261" t="s">
        <v>578</v>
      </c>
      <c r="P105" s="287">
        <v>43200</v>
      </c>
      <c r="Q105" s="287" t="s">
        <v>579</v>
      </c>
      <c r="R105" s="261" t="s">
        <v>577</v>
      </c>
      <c r="S105" s="261" t="s">
        <v>580</v>
      </c>
      <c r="T105" s="261">
        <v>86</v>
      </c>
      <c r="U105" s="288">
        <v>0</v>
      </c>
      <c r="V105" s="289">
        <v>0</v>
      </c>
      <c r="W105" s="261" t="str">
        <f t="shared" si="19"/>
        <v>PERF</v>
      </c>
      <c r="X105" s="261" t="s">
        <v>581</v>
      </c>
      <c r="Y105" s="261" t="s">
        <v>581</v>
      </c>
      <c r="Z105" s="261" t="s">
        <v>573</v>
      </c>
      <c r="AA105" s="264" t="s">
        <v>380</v>
      </c>
      <c r="AB105" s="286">
        <f t="shared" si="20"/>
        <v>1803</v>
      </c>
      <c r="AC105" s="286">
        <v>7777</v>
      </c>
      <c r="AD105" s="286">
        <f t="shared" si="21"/>
        <v>7777</v>
      </c>
      <c r="AE105" s="261" t="s">
        <v>582</v>
      </c>
      <c r="AF105" s="261" t="s">
        <v>583</v>
      </c>
      <c r="AG105" s="290">
        <v>1668154</v>
      </c>
      <c r="AH105" s="261" t="s">
        <v>583</v>
      </c>
      <c r="AI105" s="291">
        <v>43068</v>
      </c>
      <c r="AJ105" s="261" t="s">
        <v>584</v>
      </c>
      <c r="AK105" s="292">
        <v>45688</v>
      </c>
      <c r="AL105" s="292" t="s">
        <v>585</v>
      </c>
      <c r="AM105" s="292" t="s">
        <v>442</v>
      </c>
      <c r="AN105" s="261" t="s">
        <v>442</v>
      </c>
      <c r="AO105" s="261" t="s">
        <v>442</v>
      </c>
      <c r="AP105" s="261" t="s">
        <v>442</v>
      </c>
      <c r="AQ105" s="261" t="s">
        <v>442</v>
      </c>
      <c r="AR105" s="290">
        <v>92</v>
      </c>
      <c r="AS105" s="287">
        <f t="shared" si="28"/>
        <v>48629</v>
      </c>
      <c r="AT105" s="261">
        <v>180</v>
      </c>
      <c r="AU105" s="261" t="s">
        <v>442</v>
      </c>
      <c r="AV105" s="290">
        <v>815880</v>
      </c>
      <c r="AW105" s="290">
        <v>608138.25</v>
      </c>
      <c r="AX105" s="261" t="s">
        <v>442</v>
      </c>
      <c r="AY105" s="261" t="s">
        <v>442</v>
      </c>
      <c r="AZ105" s="290">
        <v>815880</v>
      </c>
      <c r="BA105" s="261">
        <v>100</v>
      </c>
      <c r="BB105" s="261" t="s">
        <v>442</v>
      </c>
      <c r="BC105" s="261" t="s">
        <v>586</v>
      </c>
      <c r="BD105" s="261" t="s">
        <v>586</v>
      </c>
      <c r="BE105" s="289">
        <v>10750</v>
      </c>
      <c r="BF105" s="261" t="s">
        <v>442</v>
      </c>
      <c r="BG105" s="261" t="s">
        <v>442</v>
      </c>
      <c r="BH105" s="261" t="s">
        <v>587</v>
      </c>
      <c r="BI105" s="293">
        <v>0.14249999999999999</v>
      </c>
      <c r="BJ105" s="261" t="s">
        <v>596</v>
      </c>
      <c r="BK105" s="261" t="s">
        <v>442</v>
      </c>
      <c r="BL105" s="294">
        <f t="shared" si="29"/>
        <v>6.8399999999999989E-2</v>
      </c>
      <c r="BM105" s="261" t="s">
        <v>442</v>
      </c>
      <c r="BN105" s="261" t="s">
        <v>442</v>
      </c>
      <c r="BO105" s="261" t="s">
        <v>442</v>
      </c>
      <c r="BP105" s="261" t="s">
        <v>442</v>
      </c>
      <c r="BQ105" s="261" t="s">
        <v>442</v>
      </c>
      <c r="BR105" s="261" t="s">
        <v>442</v>
      </c>
      <c r="BS105" s="261" t="s">
        <v>442</v>
      </c>
      <c r="BT105" s="261" t="s">
        <v>442</v>
      </c>
      <c r="BU105" s="261" t="s">
        <v>442</v>
      </c>
      <c r="BV105" s="261" t="s">
        <v>442</v>
      </c>
      <c r="BW105" s="261" t="s">
        <v>442</v>
      </c>
      <c r="BX105" s="261" t="s">
        <v>442</v>
      </c>
      <c r="BY105" s="261" t="s">
        <v>442</v>
      </c>
      <c r="BZ105" s="261" t="s">
        <v>442</v>
      </c>
      <c r="CA105" s="261" t="s">
        <v>442</v>
      </c>
      <c r="CB105" s="261" t="s">
        <v>442</v>
      </c>
      <c r="CC105" s="290">
        <v>0</v>
      </c>
      <c r="CD105" s="261" t="s">
        <v>442</v>
      </c>
      <c r="CE105" s="261" t="s">
        <v>442</v>
      </c>
      <c r="CF105" s="261" t="s">
        <v>442</v>
      </c>
      <c r="CG105" s="261" t="s">
        <v>442</v>
      </c>
      <c r="CH105" s="261" t="s">
        <v>442</v>
      </c>
      <c r="CI105" s="261" t="s">
        <v>442</v>
      </c>
      <c r="CJ105" s="261" t="s">
        <v>442</v>
      </c>
      <c r="CK105" s="261" t="s">
        <v>442</v>
      </c>
      <c r="CL105" s="261" t="s">
        <v>442</v>
      </c>
      <c r="CM105" s="261" t="s">
        <v>442</v>
      </c>
      <c r="CN105" s="261" t="s">
        <v>442</v>
      </c>
      <c r="CO105" s="261" t="s">
        <v>442</v>
      </c>
      <c r="CP105" s="261" t="s">
        <v>442</v>
      </c>
      <c r="CQ105" s="261" t="s">
        <v>442</v>
      </c>
      <c r="CR105" s="261" t="s">
        <v>588</v>
      </c>
      <c r="CS105" s="261" t="s">
        <v>433</v>
      </c>
      <c r="CT105" s="261" t="s">
        <v>442</v>
      </c>
      <c r="CU105" s="261" t="s">
        <v>589</v>
      </c>
      <c r="CV105" s="261" t="s">
        <v>442</v>
      </c>
      <c r="CW105" s="261" t="s">
        <v>442</v>
      </c>
      <c r="CX105" s="293">
        <f t="shared" si="30"/>
        <v>0.69733333333333336</v>
      </c>
      <c r="CY105" s="289">
        <v>1170000</v>
      </c>
      <c r="CZ105" s="287">
        <v>45708</v>
      </c>
      <c r="DA105" s="293">
        <v>0.66893104593460795</v>
      </c>
      <c r="DB105" s="261" t="s">
        <v>442</v>
      </c>
      <c r="DC105" s="261" t="s">
        <v>442</v>
      </c>
      <c r="DD105" s="261" t="s">
        <v>577</v>
      </c>
    </row>
    <row r="106" spans="1:108">
      <c r="A106" s="264" t="s">
        <v>380</v>
      </c>
      <c r="B106" s="284">
        <v>1837</v>
      </c>
      <c r="C106" s="284">
        <f t="shared" si="17"/>
        <v>1837</v>
      </c>
      <c r="D106" s="285">
        <v>9746</v>
      </c>
      <c r="E106" s="286">
        <f t="shared" si="18"/>
        <v>9746</v>
      </c>
      <c r="F106" s="287">
        <v>45869</v>
      </c>
      <c r="G106" s="285" t="s">
        <v>159</v>
      </c>
      <c r="H106" s="285" t="s">
        <v>573</v>
      </c>
      <c r="I106" s="261">
        <v>2021</v>
      </c>
      <c r="J106" s="261" t="s">
        <v>574</v>
      </c>
      <c r="K106" s="261" t="s">
        <v>575</v>
      </c>
      <c r="L106" s="288">
        <v>2421520</v>
      </c>
      <c r="M106" s="261" t="s">
        <v>576</v>
      </c>
      <c r="N106" s="261" t="s">
        <v>577</v>
      </c>
      <c r="O106" s="261" t="s">
        <v>578</v>
      </c>
      <c r="P106" s="287">
        <v>43287</v>
      </c>
      <c r="Q106" s="287" t="s">
        <v>590</v>
      </c>
      <c r="R106" s="261" t="s">
        <v>577</v>
      </c>
      <c r="S106" s="261" t="s">
        <v>580</v>
      </c>
      <c r="T106" s="261">
        <v>14</v>
      </c>
      <c r="U106" s="288">
        <v>0</v>
      </c>
      <c r="V106" s="289">
        <v>0</v>
      </c>
      <c r="W106" s="261" t="str">
        <f t="shared" si="19"/>
        <v>PERF</v>
      </c>
      <c r="X106" s="261" t="s">
        <v>581</v>
      </c>
      <c r="Y106" s="261" t="s">
        <v>581</v>
      </c>
      <c r="Z106" s="261" t="s">
        <v>573</v>
      </c>
      <c r="AA106" s="264" t="s">
        <v>380</v>
      </c>
      <c r="AB106" s="286">
        <f t="shared" si="20"/>
        <v>1837</v>
      </c>
      <c r="AC106" s="286">
        <v>7816</v>
      </c>
      <c r="AD106" s="286">
        <f t="shared" si="21"/>
        <v>7816</v>
      </c>
      <c r="AE106" s="261" t="s">
        <v>582</v>
      </c>
      <c r="AF106" s="261" t="s">
        <v>583</v>
      </c>
      <c r="AG106" s="290">
        <v>16523237</v>
      </c>
      <c r="AH106" s="261" t="s">
        <v>583</v>
      </c>
      <c r="AI106" s="291">
        <v>43185</v>
      </c>
      <c r="AJ106" s="261" t="s">
        <v>584</v>
      </c>
      <c r="AK106" s="292">
        <v>45688</v>
      </c>
      <c r="AL106" s="292" t="s">
        <v>585</v>
      </c>
      <c r="AM106" s="292" t="s">
        <v>442</v>
      </c>
      <c r="AN106" s="261" t="s">
        <v>442</v>
      </c>
      <c r="AO106" s="261" t="s">
        <v>442</v>
      </c>
      <c r="AP106" s="261" t="s">
        <v>442</v>
      </c>
      <c r="AQ106" s="261" t="s">
        <v>442</v>
      </c>
      <c r="AR106" s="290">
        <v>95</v>
      </c>
      <c r="AS106" s="287">
        <f t="shared" si="28"/>
        <v>48719</v>
      </c>
      <c r="AT106" s="261">
        <v>180</v>
      </c>
      <c r="AU106" s="261" t="s">
        <v>442</v>
      </c>
      <c r="AV106" s="290">
        <v>8678250</v>
      </c>
      <c r="AW106" s="290">
        <v>6457725</v>
      </c>
      <c r="AX106" s="261" t="s">
        <v>442</v>
      </c>
      <c r="AY106" s="261" t="s">
        <v>442</v>
      </c>
      <c r="AZ106" s="290">
        <v>8678250</v>
      </c>
      <c r="BA106" s="261">
        <v>100</v>
      </c>
      <c r="BB106" s="261" t="s">
        <v>442</v>
      </c>
      <c r="BC106" s="261" t="s">
        <v>586</v>
      </c>
      <c r="BD106" s="261" t="s">
        <v>586</v>
      </c>
      <c r="BE106" s="289">
        <v>107239</v>
      </c>
      <c r="BF106" s="261" t="s">
        <v>442</v>
      </c>
      <c r="BG106" s="261" t="s">
        <v>442</v>
      </c>
      <c r="BH106" s="261" t="s">
        <v>587</v>
      </c>
      <c r="BI106" s="293">
        <v>0.12670000000000001</v>
      </c>
      <c r="BJ106" s="261" t="s">
        <v>596</v>
      </c>
      <c r="BK106" s="261" t="s">
        <v>442</v>
      </c>
      <c r="BL106" s="294">
        <f t="shared" si="29"/>
        <v>5.2600000000000008E-2</v>
      </c>
      <c r="BM106" s="261" t="s">
        <v>442</v>
      </c>
      <c r="BN106" s="261" t="s">
        <v>442</v>
      </c>
      <c r="BO106" s="261" t="s">
        <v>442</v>
      </c>
      <c r="BP106" s="261" t="s">
        <v>442</v>
      </c>
      <c r="BQ106" s="261" t="s">
        <v>442</v>
      </c>
      <c r="BR106" s="261" t="s">
        <v>442</v>
      </c>
      <c r="BS106" s="261" t="s">
        <v>442</v>
      </c>
      <c r="BT106" s="261" t="s">
        <v>442</v>
      </c>
      <c r="BU106" s="261" t="s">
        <v>442</v>
      </c>
      <c r="BV106" s="261" t="s">
        <v>442</v>
      </c>
      <c r="BW106" s="261" t="s">
        <v>442</v>
      </c>
      <c r="BX106" s="261" t="s">
        <v>442</v>
      </c>
      <c r="BY106" s="261" t="s">
        <v>442</v>
      </c>
      <c r="BZ106" s="261" t="s">
        <v>442</v>
      </c>
      <c r="CA106" s="261" t="s">
        <v>442</v>
      </c>
      <c r="CB106" s="261" t="s">
        <v>442</v>
      </c>
      <c r="CC106" s="290">
        <v>0</v>
      </c>
      <c r="CD106" s="261" t="s">
        <v>442</v>
      </c>
      <c r="CE106" s="261" t="s">
        <v>442</v>
      </c>
      <c r="CF106" s="261" t="s">
        <v>442</v>
      </c>
      <c r="CG106" s="261" t="s">
        <v>442</v>
      </c>
      <c r="CH106" s="261" t="s">
        <v>442</v>
      </c>
      <c r="CI106" s="261" t="s">
        <v>442</v>
      </c>
      <c r="CJ106" s="261" t="s">
        <v>442</v>
      </c>
      <c r="CK106" s="261" t="s">
        <v>442</v>
      </c>
      <c r="CL106" s="261" t="s">
        <v>442</v>
      </c>
      <c r="CM106" s="261" t="s">
        <v>442</v>
      </c>
      <c r="CN106" s="261" t="s">
        <v>442</v>
      </c>
      <c r="CO106" s="261" t="s">
        <v>442</v>
      </c>
      <c r="CP106" s="261" t="s">
        <v>442</v>
      </c>
      <c r="CQ106" s="261" t="s">
        <v>442</v>
      </c>
      <c r="CR106" s="261" t="s">
        <v>588</v>
      </c>
      <c r="CS106" s="261" t="s">
        <v>433</v>
      </c>
      <c r="CT106" s="261" t="s">
        <v>442</v>
      </c>
      <c r="CU106" s="261" t="s">
        <v>589</v>
      </c>
      <c r="CV106" s="261" t="s">
        <v>442</v>
      </c>
      <c r="CW106" s="261" t="s">
        <v>442</v>
      </c>
      <c r="CX106" s="293">
        <f t="shared" si="30"/>
        <v>0.81470187539382066</v>
      </c>
      <c r="CY106" s="289">
        <v>10652056</v>
      </c>
      <c r="CZ106" s="287">
        <v>45630</v>
      </c>
      <c r="DA106" s="293">
        <v>0.75322432870533507</v>
      </c>
      <c r="DB106" s="261" t="s">
        <v>442</v>
      </c>
      <c r="DC106" s="261" t="s">
        <v>442</v>
      </c>
      <c r="DD106" s="261" t="s">
        <v>577</v>
      </c>
    </row>
    <row r="107" spans="1:108">
      <c r="A107" s="264" t="s">
        <v>380</v>
      </c>
      <c r="B107" s="284">
        <v>2521</v>
      </c>
      <c r="C107" s="284">
        <f t="shared" si="17"/>
        <v>2521</v>
      </c>
      <c r="D107" s="285">
        <v>10681</v>
      </c>
      <c r="E107" s="286">
        <f t="shared" si="18"/>
        <v>10681</v>
      </c>
      <c r="F107" s="287">
        <v>45869</v>
      </c>
      <c r="G107" s="285" t="s">
        <v>159</v>
      </c>
      <c r="H107" s="285" t="s">
        <v>573</v>
      </c>
      <c r="I107" s="261">
        <v>2021</v>
      </c>
      <c r="J107" s="261" t="s">
        <v>574</v>
      </c>
      <c r="K107" s="261" t="s">
        <v>575</v>
      </c>
      <c r="L107" s="288">
        <v>632749</v>
      </c>
      <c r="M107" s="261" t="s">
        <v>576</v>
      </c>
      <c r="N107" s="261" t="s">
        <v>577</v>
      </c>
      <c r="O107" s="261" t="s">
        <v>578</v>
      </c>
      <c r="P107" s="287">
        <v>45526</v>
      </c>
      <c r="Q107" s="287" t="s">
        <v>579</v>
      </c>
      <c r="R107" s="261" t="s">
        <v>577</v>
      </c>
      <c r="S107" s="261" t="s">
        <v>580</v>
      </c>
      <c r="T107" s="261">
        <v>8</v>
      </c>
      <c r="U107" s="288">
        <v>0</v>
      </c>
      <c r="V107" s="289">
        <v>0</v>
      </c>
      <c r="W107" s="261" t="str">
        <f t="shared" si="19"/>
        <v>PERF</v>
      </c>
      <c r="X107" s="261" t="s">
        <v>581</v>
      </c>
      <c r="Y107" s="261" t="s">
        <v>581</v>
      </c>
      <c r="Z107" s="261" t="s">
        <v>573</v>
      </c>
      <c r="AA107" s="264" t="s">
        <v>380</v>
      </c>
      <c r="AB107" s="286">
        <f t="shared" si="20"/>
        <v>2521</v>
      </c>
      <c r="AC107" s="286">
        <v>9303</v>
      </c>
      <c r="AD107" s="286">
        <f t="shared" si="21"/>
        <v>9303</v>
      </c>
      <c r="AE107" s="261" t="s">
        <v>582</v>
      </c>
      <c r="AF107" s="261" t="s">
        <v>583</v>
      </c>
      <c r="AG107" s="290">
        <v>3000000</v>
      </c>
      <c r="AH107" s="261" t="s">
        <v>583</v>
      </c>
      <c r="AI107" s="291">
        <v>45434</v>
      </c>
      <c r="AJ107" s="261" t="s">
        <v>584</v>
      </c>
      <c r="AK107" s="292">
        <v>45688</v>
      </c>
      <c r="AL107" s="292" t="s">
        <v>585</v>
      </c>
      <c r="AM107" s="292" t="s">
        <v>442</v>
      </c>
      <c r="AN107" s="261" t="s">
        <v>442</v>
      </c>
      <c r="AO107" s="261" t="s">
        <v>442</v>
      </c>
      <c r="AP107" s="261" t="s">
        <v>442</v>
      </c>
      <c r="AQ107" s="261" t="s">
        <v>442</v>
      </c>
      <c r="AR107" s="290">
        <v>168</v>
      </c>
      <c r="AS107" s="287">
        <f t="shared" si="28"/>
        <v>50909</v>
      </c>
      <c r="AT107" s="261">
        <v>180</v>
      </c>
      <c r="AU107" s="261" t="s">
        <v>442</v>
      </c>
      <c r="AV107" s="290">
        <v>1790095</v>
      </c>
      <c r="AW107" s="290">
        <v>1804200.02</v>
      </c>
      <c r="AX107" s="261" t="s">
        <v>442</v>
      </c>
      <c r="AY107" s="261" t="s">
        <v>442</v>
      </c>
      <c r="AZ107" s="290">
        <v>1790095</v>
      </c>
      <c r="BA107" s="261">
        <v>100</v>
      </c>
      <c r="BB107" s="261" t="s">
        <v>442</v>
      </c>
      <c r="BC107" s="261" t="s">
        <v>586</v>
      </c>
      <c r="BD107" s="261" t="s">
        <v>586</v>
      </c>
      <c r="BE107" s="289">
        <v>24556</v>
      </c>
      <c r="BF107" s="261" t="s">
        <v>442</v>
      </c>
      <c r="BG107" s="261" t="s">
        <v>442</v>
      </c>
      <c r="BH107" s="261" t="s">
        <v>587</v>
      </c>
      <c r="BI107" s="293">
        <v>0.1421</v>
      </c>
      <c r="BJ107" s="261" t="s">
        <v>591</v>
      </c>
      <c r="BK107" s="261" t="s">
        <v>442</v>
      </c>
      <c r="BL107" s="294">
        <f t="shared" si="29"/>
        <v>6.8000000000000005E-2</v>
      </c>
      <c r="BM107" s="261" t="s">
        <v>442</v>
      </c>
      <c r="BN107" s="261" t="s">
        <v>442</v>
      </c>
      <c r="BO107" s="261" t="s">
        <v>442</v>
      </c>
      <c r="BP107" s="261" t="s">
        <v>442</v>
      </c>
      <c r="BQ107" s="261" t="s">
        <v>442</v>
      </c>
      <c r="BR107" s="261" t="s">
        <v>442</v>
      </c>
      <c r="BS107" s="261" t="s">
        <v>442</v>
      </c>
      <c r="BT107" s="261" t="s">
        <v>442</v>
      </c>
      <c r="BU107" s="261" t="s">
        <v>442</v>
      </c>
      <c r="BV107" s="261" t="s">
        <v>442</v>
      </c>
      <c r="BW107" s="261" t="s">
        <v>442</v>
      </c>
      <c r="BX107" s="261" t="s">
        <v>442</v>
      </c>
      <c r="BY107" s="261" t="s">
        <v>442</v>
      </c>
      <c r="BZ107" s="261" t="s">
        <v>442</v>
      </c>
      <c r="CA107" s="261" t="s">
        <v>442</v>
      </c>
      <c r="CB107" s="261" t="s">
        <v>442</v>
      </c>
      <c r="CC107" s="290">
        <v>0</v>
      </c>
      <c r="CD107" s="261" t="s">
        <v>442</v>
      </c>
      <c r="CE107" s="261" t="s">
        <v>442</v>
      </c>
      <c r="CF107" s="261" t="s">
        <v>442</v>
      </c>
      <c r="CG107" s="261" t="s">
        <v>442</v>
      </c>
      <c r="CH107" s="261" t="s">
        <v>442</v>
      </c>
      <c r="CI107" s="261" t="s">
        <v>442</v>
      </c>
      <c r="CJ107" s="261" t="s">
        <v>442</v>
      </c>
      <c r="CK107" s="261" t="s">
        <v>442</v>
      </c>
      <c r="CL107" s="261" t="s">
        <v>442</v>
      </c>
      <c r="CM107" s="261" t="s">
        <v>442</v>
      </c>
      <c r="CN107" s="261" t="s">
        <v>442</v>
      </c>
      <c r="CO107" s="261" t="s">
        <v>442</v>
      </c>
      <c r="CP107" s="261" t="s">
        <v>442</v>
      </c>
      <c r="CQ107" s="261" t="s">
        <v>442</v>
      </c>
      <c r="CR107" s="261" t="s">
        <v>588</v>
      </c>
      <c r="CS107" s="261" t="s">
        <v>433</v>
      </c>
      <c r="CT107" s="261" t="s">
        <v>442</v>
      </c>
      <c r="CU107" s="261" t="s">
        <v>589</v>
      </c>
      <c r="CV107" s="261" t="s">
        <v>442</v>
      </c>
      <c r="CW107" s="261" t="s">
        <v>442</v>
      </c>
      <c r="CX107" s="293">
        <f t="shared" si="30"/>
        <v>0.29834916666666667</v>
      </c>
      <c r="CY107" s="289">
        <v>6000000</v>
      </c>
      <c r="CZ107" s="287">
        <v>45435</v>
      </c>
      <c r="DA107" s="293">
        <v>0.59669833333333333</v>
      </c>
      <c r="DB107" s="261" t="s">
        <v>442</v>
      </c>
      <c r="DC107" s="261" t="s">
        <v>442</v>
      </c>
      <c r="DD107" s="261" t="s">
        <v>577</v>
      </c>
    </row>
    <row r="108" spans="1:108">
      <c r="A108" s="264" t="s">
        <v>380</v>
      </c>
      <c r="B108" s="284">
        <v>1303</v>
      </c>
      <c r="C108" s="284">
        <f t="shared" si="17"/>
        <v>1303</v>
      </c>
      <c r="D108" s="285">
        <v>8937</v>
      </c>
      <c r="E108" s="286">
        <f t="shared" si="18"/>
        <v>8937</v>
      </c>
      <c r="F108" s="287">
        <v>45869</v>
      </c>
      <c r="G108" s="285" t="s">
        <v>159</v>
      </c>
      <c r="H108" s="285" t="s">
        <v>573</v>
      </c>
      <c r="I108" s="261">
        <v>2021</v>
      </c>
      <c r="J108" s="261" t="s">
        <v>574</v>
      </c>
      <c r="K108" s="261" t="s">
        <v>575</v>
      </c>
      <c r="L108" s="288">
        <v>650448</v>
      </c>
      <c r="M108" s="261" t="s">
        <v>576</v>
      </c>
      <c r="N108" s="261" t="s">
        <v>577</v>
      </c>
      <c r="O108" s="261" t="s">
        <v>578</v>
      </c>
      <c r="P108" s="287">
        <v>41577</v>
      </c>
      <c r="Q108" s="287" t="s">
        <v>579</v>
      </c>
      <c r="R108" s="261" t="s">
        <v>577</v>
      </c>
      <c r="S108" s="261" t="s">
        <v>580</v>
      </c>
      <c r="T108" s="261">
        <v>131</v>
      </c>
      <c r="U108" s="288">
        <v>0</v>
      </c>
      <c r="V108" s="289">
        <v>0</v>
      </c>
      <c r="W108" s="261" t="str">
        <f t="shared" si="19"/>
        <v>PERF</v>
      </c>
      <c r="X108" s="261" t="s">
        <v>581</v>
      </c>
      <c r="Y108" s="261" t="s">
        <v>581</v>
      </c>
      <c r="Z108" s="261" t="s">
        <v>573</v>
      </c>
      <c r="AA108" s="264" t="s">
        <v>380</v>
      </c>
      <c r="AB108" s="286">
        <f t="shared" si="20"/>
        <v>1303</v>
      </c>
      <c r="AC108" s="286">
        <v>7231</v>
      </c>
      <c r="AD108" s="286">
        <f t="shared" si="21"/>
        <v>7231</v>
      </c>
      <c r="AE108" s="261" t="s">
        <v>582</v>
      </c>
      <c r="AF108" s="261" t="s">
        <v>583</v>
      </c>
      <c r="AG108" s="290">
        <v>1819542</v>
      </c>
      <c r="AH108" s="261" t="s">
        <v>583</v>
      </c>
      <c r="AI108" s="291">
        <v>41473</v>
      </c>
      <c r="AJ108" s="261" t="s">
        <v>584</v>
      </c>
      <c r="AK108" s="292">
        <v>45688</v>
      </c>
      <c r="AL108" s="292" t="s">
        <v>585</v>
      </c>
      <c r="AM108" s="292" t="s">
        <v>442</v>
      </c>
      <c r="AN108" s="261" t="s">
        <v>442</v>
      </c>
      <c r="AO108" s="261" t="s">
        <v>442</v>
      </c>
      <c r="AP108" s="261" t="s">
        <v>442</v>
      </c>
      <c r="AQ108" s="261" t="s">
        <v>442</v>
      </c>
      <c r="AR108" s="290">
        <v>38</v>
      </c>
      <c r="AS108" s="287">
        <f t="shared" si="28"/>
        <v>47009</v>
      </c>
      <c r="AT108" s="261">
        <v>180</v>
      </c>
      <c r="AU108" s="261" t="s">
        <v>442</v>
      </c>
      <c r="AV108" s="290">
        <v>1424888</v>
      </c>
      <c r="AW108" s="290">
        <v>563545.18000000005</v>
      </c>
      <c r="AX108" s="261" t="s">
        <v>442</v>
      </c>
      <c r="AY108" s="261" t="s">
        <v>442</v>
      </c>
      <c r="AZ108" s="290">
        <v>1424888</v>
      </c>
      <c r="BA108" s="261">
        <v>100</v>
      </c>
      <c r="BB108" s="261" t="s">
        <v>442</v>
      </c>
      <c r="BC108" s="261" t="s">
        <v>586</v>
      </c>
      <c r="BD108" s="261" t="s">
        <v>586</v>
      </c>
      <c r="BE108" s="289">
        <v>17635</v>
      </c>
      <c r="BF108" s="261" t="s">
        <v>442</v>
      </c>
      <c r="BG108" s="261" t="s">
        <v>442</v>
      </c>
      <c r="BH108" s="261" t="s">
        <v>587</v>
      </c>
      <c r="BI108" s="293">
        <v>0.14249999999999999</v>
      </c>
      <c r="BJ108" s="261" t="s">
        <v>596</v>
      </c>
      <c r="BK108" s="261" t="s">
        <v>442</v>
      </c>
      <c r="BL108" s="294">
        <f t="shared" si="29"/>
        <v>6.8399999999999989E-2</v>
      </c>
      <c r="BM108" s="261" t="s">
        <v>442</v>
      </c>
      <c r="BN108" s="261" t="s">
        <v>442</v>
      </c>
      <c r="BO108" s="261" t="s">
        <v>442</v>
      </c>
      <c r="BP108" s="261" t="s">
        <v>442</v>
      </c>
      <c r="BQ108" s="261" t="s">
        <v>442</v>
      </c>
      <c r="BR108" s="261" t="s">
        <v>442</v>
      </c>
      <c r="BS108" s="261" t="s">
        <v>442</v>
      </c>
      <c r="BT108" s="261" t="s">
        <v>442</v>
      </c>
      <c r="BU108" s="261" t="s">
        <v>442</v>
      </c>
      <c r="BV108" s="261" t="s">
        <v>442</v>
      </c>
      <c r="BW108" s="261" t="s">
        <v>442</v>
      </c>
      <c r="BX108" s="261" t="s">
        <v>442</v>
      </c>
      <c r="BY108" s="261" t="s">
        <v>442</v>
      </c>
      <c r="BZ108" s="261" t="s">
        <v>442</v>
      </c>
      <c r="CA108" s="261" t="s">
        <v>442</v>
      </c>
      <c r="CB108" s="261" t="s">
        <v>442</v>
      </c>
      <c r="CC108" s="290">
        <v>0</v>
      </c>
      <c r="CD108" s="261" t="s">
        <v>442</v>
      </c>
      <c r="CE108" s="261" t="s">
        <v>442</v>
      </c>
      <c r="CF108" s="261" t="s">
        <v>442</v>
      </c>
      <c r="CG108" s="261" t="s">
        <v>442</v>
      </c>
      <c r="CH108" s="261" t="s">
        <v>442</v>
      </c>
      <c r="CI108" s="261" t="s">
        <v>442</v>
      </c>
      <c r="CJ108" s="261" t="s">
        <v>442</v>
      </c>
      <c r="CK108" s="261" t="s">
        <v>442</v>
      </c>
      <c r="CL108" s="261" t="s">
        <v>442</v>
      </c>
      <c r="CM108" s="261" t="s">
        <v>442</v>
      </c>
      <c r="CN108" s="261" t="s">
        <v>442</v>
      </c>
      <c r="CO108" s="261" t="s">
        <v>442</v>
      </c>
      <c r="CP108" s="261" t="s">
        <v>442</v>
      </c>
      <c r="CQ108" s="261" t="s">
        <v>442</v>
      </c>
      <c r="CR108" s="261" t="s">
        <v>588</v>
      </c>
      <c r="CS108" s="261" t="s">
        <v>433</v>
      </c>
      <c r="CT108" s="261" t="s">
        <v>442</v>
      </c>
      <c r="CU108" s="261" t="s">
        <v>589</v>
      </c>
      <c r="CV108" s="261" t="s">
        <v>442</v>
      </c>
      <c r="CW108" s="261" t="s">
        <v>442</v>
      </c>
      <c r="CX108" s="293">
        <f t="shared" si="30"/>
        <v>0.61218914995258922</v>
      </c>
      <c r="CY108" s="289">
        <v>2327529</v>
      </c>
      <c r="CZ108" s="287">
        <v>45482</v>
      </c>
      <c r="DA108" s="293">
        <v>0.78310234578197546</v>
      </c>
      <c r="DB108" s="261" t="s">
        <v>442</v>
      </c>
      <c r="DC108" s="261" t="s">
        <v>442</v>
      </c>
      <c r="DD108" s="261" t="s">
        <v>577</v>
      </c>
    </row>
    <row r="109" spans="1:108">
      <c r="A109" s="264" t="s">
        <v>380</v>
      </c>
      <c r="B109" s="284">
        <v>1943</v>
      </c>
      <c r="C109" s="284">
        <f t="shared" si="17"/>
        <v>1943</v>
      </c>
      <c r="D109" s="285">
        <v>10093</v>
      </c>
      <c r="E109" s="286">
        <f t="shared" si="18"/>
        <v>10093</v>
      </c>
      <c r="F109" s="287">
        <v>45869</v>
      </c>
      <c r="G109" s="285" t="s">
        <v>159</v>
      </c>
      <c r="H109" s="285" t="s">
        <v>573</v>
      </c>
      <c r="I109" s="261">
        <v>2021</v>
      </c>
      <c r="J109" s="261" t="s">
        <v>574</v>
      </c>
      <c r="K109" s="261" t="s">
        <v>575</v>
      </c>
      <c r="L109" s="288">
        <v>95761</v>
      </c>
      <c r="M109" s="261" t="s">
        <v>576</v>
      </c>
      <c r="N109" s="261" t="s">
        <v>577</v>
      </c>
      <c r="O109" s="261" t="s">
        <v>578</v>
      </c>
      <c r="P109" s="287">
        <v>43580</v>
      </c>
      <c r="Q109" s="287" t="s">
        <v>590</v>
      </c>
      <c r="R109" s="261" t="s">
        <v>577</v>
      </c>
      <c r="S109" s="261" t="s">
        <v>580</v>
      </c>
      <c r="T109" s="261">
        <v>2</v>
      </c>
      <c r="U109" s="288">
        <v>0</v>
      </c>
      <c r="V109" s="289">
        <v>0</v>
      </c>
      <c r="W109" s="261" t="str">
        <f t="shared" si="19"/>
        <v>PERF</v>
      </c>
      <c r="X109" s="261" t="s">
        <v>581</v>
      </c>
      <c r="Y109" s="261" t="s">
        <v>581</v>
      </c>
      <c r="Z109" s="261" t="s">
        <v>573</v>
      </c>
      <c r="AA109" s="264" t="s">
        <v>380</v>
      </c>
      <c r="AB109" s="286">
        <f t="shared" si="20"/>
        <v>1943</v>
      </c>
      <c r="AC109" s="286">
        <v>7958</v>
      </c>
      <c r="AD109" s="286">
        <f t="shared" si="21"/>
        <v>7958</v>
      </c>
      <c r="AE109" s="261" t="s">
        <v>597</v>
      </c>
      <c r="AF109" s="261" t="s">
        <v>583</v>
      </c>
      <c r="AG109" s="290">
        <v>1400308</v>
      </c>
      <c r="AH109" s="261" t="s">
        <v>583</v>
      </c>
      <c r="AI109" s="291">
        <v>43439</v>
      </c>
      <c r="AJ109" s="261" t="s">
        <v>584</v>
      </c>
      <c r="AK109" s="292">
        <v>45688</v>
      </c>
      <c r="AL109" s="292" t="s">
        <v>585</v>
      </c>
      <c r="AM109" s="292" t="s">
        <v>442</v>
      </c>
      <c r="AN109" s="261" t="s">
        <v>442</v>
      </c>
      <c r="AO109" s="261" t="s">
        <v>442</v>
      </c>
      <c r="AP109" s="261" t="s">
        <v>442</v>
      </c>
      <c r="AQ109" s="261" t="s">
        <v>442</v>
      </c>
      <c r="AR109" s="290">
        <v>104</v>
      </c>
      <c r="AS109" s="287">
        <f t="shared" si="28"/>
        <v>48989</v>
      </c>
      <c r="AT109" s="261">
        <v>180</v>
      </c>
      <c r="AU109" s="261" t="s">
        <v>442</v>
      </c>
      <c r="AV109" s="290">
        <v>1098230</v>
      </c>
      <c r="AW109" s="290">
        <v>873109.38</v>
      </c>
      <c r="AX109" s="261" t="s">
        <v>442</v>
      </c>
      <c r="AY109" s="261" t="s">
        <v>442</v>
      </c>
      <c r="AZ109" s="290">
        <v>1098230</v>
      </c>
      <c r="BA109" s="261">
        <v>100</v>
      </c>
      <c r="BB109" s="261" t="s">
        <v>442</v>
      </c>
      <c r="BC109" s="261" t="s">
        <v>586</v>
      </c>
      <c r="BD109" s="261" t="s">
        <v>586</v>
      </c>
      <c r="BE109" s="289">
        <v>14220</v>
      </c>
      <c r="BF109" s="261" t="s">
        <v>442</v>
      </c>
      <c r="BG109" s="261" t="s">
        <v>442</v>
      </c>
      <c r="BH109" s="261" t="s">
        <v>587</v>
      </c>
      <c r="BI109" s="293">
        <v>0.13730000000000001</v>
      </c>
      <c r="BJ109" s="261" t="s">
        <v>596</v>
      </c>
      <c r="BK109" s="261" t="s">
        <v>442</v>
      </c>
      <c r="BL109" s="294">
        <f t="shared" si="29"/>
        <v>6.3200000000000006E-2</v>
      </c>
      <c r="BM109" s="261" t="s">
        <v>442</v>
      </c>
      <c r="BN109" s="261" t="s">
        <v>442</v>
      </c>
      <c r="BO109" s="261" t="s">
        <v>442</v>
      </c>
      <c r="BP109" s="261" t="s">
        <v>442</v>
      </c>
      <c r="BQ109" s="261" t="s">
        <v>442</v>
      </c>
      <c r="BR109" s="261" t="s">
        <v>442</v>
      </c>
      <c r="BS109" s="261" t="s">
        <v>442</v>
      </c>
      <c r="BT109" s="261" t="s">
        <v>442</v>
      </c>
      <c r="BU109" s="261" t="s">
        <v>442</v>
      </c>
      <c r="BV109" s="261" t="s">
        <v>442</v>
      </c>
      <c r="BW109" s="261" t="s">
        <v>442</v>
      </c>
      <c r="BX109" s="261" t="s">
        <v>442</v>
      </c>
      <c r="BY109" s="261" t="s">
        <v>442</v>
      </c>
      <c r="BZ109" s="261" t="s">
        <v>442</v>
      </c>
      <c r="CA109" s="261" t="s">
        <v>442</v>
      </c>
      <c r="CB109" s="261" t="s">
        <v>442</v>
      </c>
      <c r="CC109" s="290">
        <v>0</v>
      </c>
      <c r="CD109" s="261" t="s">
        <v>442</v>
      </c>
      <c r="CE109" s="261" t="s">
        <v>442</v>
      </c>
      <c r="CF109" s="261" t="s">
        <v>442</v>
      </c>
      <c r="CG109" s="261" t="s">
        <v>442</v>
      </c>
      <c r="CH109" s="261" t="s">
        <v>442</v>
      </c>
      <c r="CI109" s="261" t="s">
        <v>442</v>
      </c>
      <c r="CJ109" s="261" t="s">
        <v>442</v>
      </c>
      <c r="CK109" s="261" t="s">
        <v>442</v>
      </c>
      <c r="CL109" s="261" t="s">
        <v>442</v>
      </c>
      <c r="CM109" s="261" t="s">
        <v>442</v>
      </c>
      <c r="CN109" s="261" t="s">
        <v>442</v>
      </c>
      <c r="CO109" s="261" t="s">
        <v>442</v>
      </c>
      <c r="CP109" s="261" t="s">
        <v>442</v>
      </c>
      <c r="CQ109" s="261" t="s">
        <v>442</v>
      </c>
      <c r="CR109" s="261" t="s">
        <v>588</v>
      </c>
      <c r="CS109" s="261" t="s">
        <v>433</v>
      </c>
      <c r="CT109" s="261" t="s">
        <v>442</v>
      </c>
      <c r="CU109" s="261" t="s">
        <v>589</v>
      </c>
      <c r="CV109" s="261" t="s">
        <v>442</v>
      </c>
      <c r="CW109" s="261" t="s">
        <v>442</v>
      </c>
      <c r="CX109" s="293">
        <f t="shared" si="30"/>
        <v>0.46822093694495676</v>
      </c>
      <c r="CY109" s="289">
        <v>2345538</v>
      </c>
      <c r="CZ109" s="287">
        <v>44693</v>
      </c>
      <c r="DA109" s="293">
        <v>0.78427745895902901</v>
      </c>
      <c r="DB109" s="261" t="s">
        <v>442</v>
      </c>
      <c r="DC109" s="261" t="s">
        <v>442</v>
      </c>
      <c r="DD109" s="261" t="s">
        <v>577</v>
      </c>
    </row>
    <row r="110" spans="1:108">
      <c r="A110" s="264" t="s">
        <v>380</v>
      </c>
      <c r="B110" s="284">
        <v>1866</v>
      </c>
      <c r="C110" s="284">
        <f t="shared" si="17"/>
        <v>1866</v>
      </c>
      <c r="D110" s="285">
        <v>9425</v>
      </c>
      <c r="E110" s="286">
        <f t="shared" si="18"/>
        <v>9425</v>
      </c>
      <c r="F110" s="287">
        <v>45869</v>
      </c>
      <c r="G110" s="285" t="s">
        <v>159</v>
      </c>
      <c r="H110" s="285" t="s">
        <v>573</v>
      </c>
      <c r="I110" s="261">
        <v>2021</v>
      </c>
      <c r="J110" s="261" t="s">
        <v>574</v>
      </c>
      <c r="K110" s="261" t="s">
        <v>575</v>
      </c>
      <c r="L110" s="288">
        <v>2228928</v>
      </c>
      <c r="M110" s="261" t="s">
        <v>576</v>
      </c>
      <c r="N110" s="261" t="s">
        <v>577</v>
      </c>
      <c r="O110" s="261" t="s">
        <v>578</v>
      </c>
      <c r="P110" s="287">
        <v>43350</v>
      </c>
      <c r="Q110" s="287" t="s">
        <v>592</v>
      </c>
      <c r="R110" s="261" t="s">
        <v>577</v>
      </c>
      <c r="S110" s="261" t="s">
        <v>580</v>
      </c>
      <c r="T110" s="261">
        <v>78</v>
      </c>
      <c r="U110" s="288">
        <v>0</v>
      </c>
      <c r="V110" s="289">
        <v>0</v>
      </c>
      <c r="W110" s="261" t="str">
        <f t="shared" si="19"/>
        <v>PERF</v>
      </c>
      <c r="X110" s="261" t="s">
        <v>581</v>
      </c>
      <c r="Y110" s="261" t="s">
        <v>581</v>
      </c>
      <c r="Z110" s="261" t="s">
        <v>573</v>
      </c>
      <c r="AA110" s="264" t="s">
        <v>380</v>
      </c>
      <c r="AB110" s="286">
        <f t="shared" si="20"/>
        <v>1866</v>
      </c>
      <c r="AC110" s="286">
        <v>7574</v>
      </c>
      <c r="AD110" s="286">
        <f t="shared" si="21"/>
        <v>7574</v>
      </c>
      <c r="AE110" s="261" t="s">
        <v>582</v>
      </c>
      <c r="AF110" s="261" t="s">
        <v>583</v>
      </c>
      <c r="AG110" s="290">
        <v>1475631</v>
      </c>
      <c r="AH110" s="261" t="s">
        <v>583</v>
      </c>
      <c r="AI110" s="291">
        <v>42516</v>
      </c>
      <c r="AJ110" s="261" t="s">
        <v>584</v>
      </c>
      <c r="AK110" s="292">
        <v>45688</v>
      </c>
      <c r="AL110" s="292" t="s">
        <v>585</v>
      </c>
      <c r="AM110" s="292" t="s">
        <v>442</v>
      </c>
      <c r="AN110" s="261" t="s">
        <v>442</v>
      </c>
      <c r="AO110" s="261" t="s">
        <v>442</v>
      </c>
      <c r="AP110" s="261" t="s">
        <v>442</v>
      </c>
      <c r="AQ110" s="261" t="s">
        <v>442</v>
      </c>
      <c r="AR110" s="290">
        <v>97</v>
      </c>
      <c r="AS110" s="287">
        <f t="shared" si="28"/>
        <v>48779</v>
      </c>
      <c r="AT110" s="261">
        <v>180</v>
      </c>
      <c r="AU110" s="261" t="s">
        <v>442</v>
      </c>
      <c r="AV110" s="290">
        <v>1620665</v>
      </c>
      <c r="AW110" s="290">
        <v>1211487.8400000001</v>
      </c>
      <c r="AX110" s="261" t="s">
        <v>442</v>
      </c>
      <c r="AY110" s="261" t="s">
        <v>442</v>
      </c>
      <c r="AZ110" s="290">
        <v>1620665</v>
      </c>
      <c r="BA110" s="261">
        <v>100</v>
      </c>
      <c r="BB110" s="261" t="s">
        <v>442</v>
      </c>
      <c r="BC110" s="261" t="s">
        <v>586</v>
      </c>
      <c r="BD110" s="261" t="s">
        <v>586</v>
      </c>
      <c r="BE110" s="289">
        <v>21251</v>
      </c>
      <c r="BF110" s="261" t="s">
        <v>442</v>
      </c>
      <c r="BG110" s="261" t="s">
        <v>442</v>
      </c>
      <c r="BH110" s="261" t="s">
        <v>587</v>
      </c>
      <c r="BI110" s="293">
        <v>0.14249999999999999</v>
      </c>
      <c r="BJ110" s="261" t="s">
        <v>596</v>
      </c>
      <c r="BK110" s="261" t="s">
        <v>442</v>
      </c>
      <c r="BL110" s="294">
        <f t="shared" si="29"/>
        <v>6.8399999999999989E-2</v>
      </c>
      <c r="BM110" s="261" t="s">
        <v>442</v>
      </c>
      <c r="BN110" s="261" t="s">
        <v>442</v>
      </c>
      <c r="BO110" s="261" t="s">
        <v>442</v>
      </c>
      <c r="BP110" s="261" t="s">
        <v>442</v>
      </c>
      <c r="BQ110" s="261" t="s">
        <v>442</v>
      </c>
      <c r="BR110" s="261" t="s">
        <v>442</v>
      </c>
      <c r="BS110" s="261" t="s">
        <v>442</v>
      </c>
      <c r="BT110" s="261" t="s">
        <v>442</v>
      </c>
      <c r="BU110" s="261" t="s">
        <v>442</v>
      </c>
      <c r="BV110" s="261" t="s">
        <v>442</v>
      </c>
      <c r="BW110" s="261" t="s">
        <v>442</v>
      </c>
      <c r="BX110" s="261" t="s">
        <v>442</v>
      </c>
      <c r="BY110" s="261" t="s">
        <v>442</v>
      </c>
      <c r="BZ110" s="261" t="s">
        <v>442</v>
      </c>
      <c r="CA110" s="261" t="s">
        <v>442</v>
      </c>
      <c r="CB110" s="261" t="s">
        <v>442</v>
      </c>
      <c r="CC110" s="290">
        <v>25000</v>
      </c>
      <c r="CD110" s="261" t="s">
        <v>442</v>
      </c>
      <c r="CE110" s="261" t="s">
        <v>442</v>
      </c>
      <c r="CF110" s="261" t="s">
        <v>442</v>
      </c>
      <c r="CG110" s="261" t="s">
        <v>442</v>
      </c>
      <c r="CH110" s="261" t="s">
        <v>442</v>
      </c>
      <c r="CI110" s="261" t="s">
        <v>442</v>
      </c>
      <c r="CJ110" s="261" t="s">
        <v>442</v>
      </c>
      <c r="CK110" s="261" t="s">
        <v>442</v>
      </c>
      <c r="CL110" s="261" t="s">
        <v>442</v>
      </c>
      <c r="CM110" s="261" t="s">
        <v>442</v>
      </c>
      <c r="CN110" s="261" t="s">
        <v>442</v>
      </c>
      <c r="CO110" s="261" t="s">
        <v>442</v>
      </c>
      <c r="CP110" s="261" t="s">
        <v>442</v>
      </c>
      <c r="CQ110" s="261" t="s">
        <v>442</v>
      </c>
      <c r="CR110" s="261" t="s">
        <v>588</v>
      </c>
      <c r="CS110" s="261" t="s">
        <v>433</v>
      </c>
      <c r="CT110" s="261" t="s">
        <v>442</v>
      </c>
      <c r="CU110" s="261" t="s">
        <v>589</v>
      </c>
      <c r="CV110" s="261" t="s">
        <v>442</v>
      </c>
      <c r="CW110" s="261" t="s">
        <v>442</v>
      </c>
      <c r="CX110" s="293">
        <f t="shared" si="30"/>
        <v>0.19393820815989268</v>
      </c>
      <c r="CY110" s="289">
        <v>8356605</v>
      </c>
      <c r="CZ110" s="287">
        <v>45504</v>
      </c>
      <c r="DA110" s="293">
        <v>0.64264799049254018</v>
      </c>
      <c r="DB110" s="261" t="s">
        <v>442</v>
      </c>
      <c r="DC110" s="261" t="s">
        <v>442</v>
      </c>
      <c r="DD110" s="261" t="s">
        <v>577</v>
      </c>
    </row>
    <row r="111" spans="1:108">
      <c r="A111" s="264" t="s">
        <v>380</v>
      </c>
      <c r="B111" s="284">
        <v>1789</v>
      </c>
      <c r="C111" s="284">
        <f t="shared" si="17"/>
        <v>1789</v>
      </c>
      <c r="D111" s="285">
        <v>8796</v>
      </c>
      <c r="E111" s="286">
        <f t="shared" si="18"/>
        <v>8796</v>
      </c>
      <c r="F111" s="287">
        <v>45869</v>
      </c>
      <c r="G111" s="285" t="s">
        <v>159</v>
      </c>
      <c r="H111" s="285" t="s">
        <v>573</v>
      </c>
      <c r="I111" s="261">
        <v>2021</v>
      </c>
      <c r="J111" s="261" t="s">
        <v>574</v>
      </c>
      <c r="K111" s="261" t="s">
        <v>575</v>
      </c>
      <c r="L111" s="288">
        <v>1951140</v>
      </c>
      <c r="M111" s="261" t="s">
        <v>576</v>
      </c>
      <c r="N111" s="261" t="s">
        <v>577</v>
      </c>
      <c r="O111" s="261" t="s">
        <v>578</v>
      </c>
      <c r="P111" s="287">
        <v>43188</v>
      </c>
      <c r="Q111" s="287" t="s">
        <v>592</v>
      </c>
      <c r="R111" s="261" t="s">
        <v>577</v>
      </c>
      <c r="S111" s="261" t="s">
        <v>580</v>
      </c>
      <c r="T111" s="261">
        <v>79</v>
      </c>
      <c r="U111" s="288">
        <v>0</v>
      </c>
      <c r="V111" s="289">
        <v>0</v>
      </c>
      <c r="W111" s="261" t="str">
        <f t="shared" si="19"/>
        <v>PERF</v>
      </c>
      <c r="X111" s="261" t="s">
        <v>581</v>
      </c>
      <c r="Y111" s="261" t="s">
        <v>581</v>
      </c>
      <c r="Z111" s="261" t="s">
        <v>573</v>
      </c>
      <c r="AA111" s="264" t="s">
        <v>380</v>
      </c>
      <c r="AB111" s="286">
        <f t="shared" si="20"/>
        <v>1789</v>
      </c>
      <c r="AC111" s="286">
        <v>42</v>
      </c>
      <c r="AD111" s="286">
        <f t="shared" si="21"/>
        <v>42</v>
      </c>
      <c r="AE111" s="261" t="s">
        <v>582</v>
      </c>
      <c r="AF111" s="261" t="s">
        <v>583</v>
      </c>
      <c r="AG111" s="290">
        <v>1345288</v>
      </c>
      <c r="AH111" s="261" t="s">
        <v>583</v>
      </c>
      <c r="AI111" s="291">
        <v>38272</v>
      </c>
      <c r="AJ111" s="261" t="s">
        <v>584</v>
      </c>
      <c r="AK111" s="292">
        <v>45688</v>
      </c>
      <c r="AL111" s="292" t="s">
        <v>585</v>
      </c>
      <c r="AM111" s="292" t="s">
        <v>442</v>
      </c>
      <c r="AN111" s="261" t="s">
        <v>442</v>
      </c>
      <c r="AO111" s="261" t="s">
        <v>442</v>
      </c>
      <c r="AP111" s="261" t="s">
        <v>442</v>
      </c>
      <c r="AQ111" s="261" t="s">
        <v>442</v>
      </c>
      <c r="AR111" s="290">
        <v>91</v>
      </c>
      <c r="AS111" s="287">
        <f t="shared" si="28"/>
        <v>48599</v>
      </c>
      <c r="AT111" s="261">
        <v>180</v>
      </c>
      <c r="AU111" s="261" t="s">
        <v>442</v>
      </c>
      <c r="AV111" s="290">
        <v>4226727</v>
      </c>
      <c r="AW111" s="290">
        <v>3250442.52</v>
      </c>
      <c r="AX111" s="261" t="s">
        <v>442</v>
      </c>
      <c r="AY111" s="261" t="s">
        <v>442</v>
      </c>
      <c r="AZ111" s="290">
        <v>4226727</v>
      </c>
      <c r="BA111" s="261">
        <v>100</v>
      </c>
      <c r="BB111" s="261" t="s">
        <v>442</v>
      </c>
      <c r="BC111" s="261" t="s">
        <v>586</v>
      </c>
      <c r="BD111" s="261" t="s">
        <v>586</v>
      </c>
      <c r="BE111" s="289">
        <v>57455</v>
      </c>
      <c r="BF111" s="261" t="s">
        <v>442</v>
      </c>
      <c r="BG111" s="261" t="s">
        <v>442</v>
      </c>
      <c r="BH111" s="261" t="s">
        <v>587</v>
      </c>
      <c r="BI111" s="293">
        <v>0.14249999999999999</v>
      </c>
      <c r="BJ111" s="261" t="s">
        <v>596</v>
      </c>
      <c r="BK111" s="261" t="s">
        <v>442</v>
      </c>
      <c r="BL111" s="294">
        <f t="shared" si="29"/>
        <v>6.8399999999999989E-2</v>
      </c>
      <c r="BM111" s="261" t="s">
        <v>442</v>
      </c>
      <c r="BN111" s="261" t="s">
        <v>442</v>
      </c>
      <c r="BO111" s="261" t="s">
        <v>442</v>
      </c>
      <c r="BP111" s="261" t="s">
        <v>442</v>
      </c>
      <c r="BQ111" s="261" t="s">
        <v>442</v>
      </c>
      <c r="BR111" s="261" t="s">
        <v>442</v>
      </c>
      <c r="BS111" s="261" t="s">
        <v>442</v>
      </c>
      <c r="BT111" s="261" t="s">
        <v>442</v>
      </c>
      <c r="BU111" s="261" t="s">
        <v>442</v>
      </c>
      <c r="BV111" s="261" t="s">
        <v>442</v>
      </c>
      <c r="BW111" s="261" t="s">
        <v>442</v>
      </c>
      <c r="BX111" s="261" t="s">
        <v>442</v>
      </c>
      <c r="BY111" s="261" t="s">
        <v>442</v>
      </c>
      <c r="BZ111" s="261" t="s">
        <v>442</v>
      </c>
      <c r="CA111" s="261" t="s">
        <v>442</v>
      </c>
      <c r="CB111" s="261" t="s">
        <v>442</v>
      </c>
      <c r="CC111" s="290">
        <v>0</v>
      </c>
      <c r="CD111" s="261" t="s">
        <v>442</v>
      </c>
      <c r="CE111" s="261" t="s">
        <v>442</v>
      </c>
      <c r="CF111" s="261" t="s">
        <v>442</v>
      </c>
      <c r="CG111" s="261" t="s">
        <v>442</v>
      </c>
      <c r="CH111" s="261" t="s">
        <v>442</v>
      </c>
      <c r="CI111" s="261" t="s">
        <v>442</v>
      </c>
      <c r="CJ111" s="261" t="s">
        <v>442</v>
      </c>
      <c r="CK111" s="261" t="s">
        <v>442</v>
      </c>
      <c r="CL111" s="261" t="s">
        <v>442</v>
      </c>
      <c r="CM111" s="261" t="s">
        <v>442</v>
      </c>
      <c r="CN111" s="261" t="s">
        <v>442</v>
      </c>
      <c r="CO111" s="261" t="s">
        <v>442</v>
      </c>
      <c r="CP111" s="261" t="s">
        <v>442</v>
      </c>
      <c r="CQ111" s="261" t="s">
        <v>442</v>
      </c>
      <c r="CR111" s="261" t="s">
        <v>588</v>
      </c>
      <c r="CS111" s="261" t="s">
        <v>433</v>
      </c>
      <c r="CT111" s="261" t="s">
        <v>442</v>
      </c>
      <c r="CU111" s="261" t="s">
        <v>589</v>
      </c>
      <c r="CV111" s="261" t="s">
        <v>442</v>
      </c>
      <c r="CW111" s="261" t="s">
        <v>442</v>
      </c>
      <c r="CX111" s="293">
        <f t="shared" si="30"/>
        <v>0.75878557025871107</v>
      </c>
      <c r="CY111" s="289">
        <v>5570384</v>
      </c>
      <c r="CZ111" s="287">
        <v>45515</v>
      </c>
      <c r="DA111" s="293">
        <v>0.75362229373852851</v>
      </c>
      <c r="DB111" s="261" t="s">
        <v>442</v>
      </c>
      <c r="DC111" s="261" t="s">
        <v>442</v>
      </c>
      <c r="DD111" s="261" t="s">
        <v>577</v>
      </c>
    </row>
    <row r="112" spans="1:108">
      <c r="A112" s="264" t="s">
        <v>380</v>
      </c>
      <c r="B112" s="284">
        <v>2552</v>
      </c>
      <c r="C112" s="284">
        <f t="shared" si="17"/>
        <v>2552</v>
      </c>
      <c r="D112" s="285">
        <v>8269</v>
      </c>
      <c r="E112" s="286">
        <f t="shared" si="18"/>
        <v>8269</v>
      </c>
      <c r="F112" s="287">
        <v>45869</v>
      </c>
      <c r="G112" s="285" t="s">
        <v>159</v>
      </c>
      <c r="H112" s="285" t="s">
        <v>573</v>
      </c>
      <c r="I112" s="261">
        <v>2021</v>
      </c>
      <c r="J112" s="261" t="s">
        <v>574</v>
      </c>
      <c r="K112" s="261" t="s">
        <v>575</v>
      </c>
      <c r="L112" s="288">
        <v>19983991</v>
      </c>
      <c r="M112" s="261" t="s">
        <v>576</v>
      </c>
      <c r="N112" s="261" t="s">
        <v>577</v>
      </c>
      <c r="O112" s="261" t="s">
        <v>578</v>
      </c>
      <c r="P112" s="287">
        <v>45624</v>
      </c>
      <c r="Q112" s="287" t="s">
        <v>592</v>
      </c>
      <c r="R112" s="261" t="s">
        <v>577</v>
      </c>
      <c r="S112" s="261" t="s">
        <v>580</v>
      </c>
      <c r="T112" s="261">
        <v>3</v>
      </c>
      <c r="U112" s="288">
        <v>0</v>
      </c>
      <c r="V112" s="289">
        <v>0</v>
      </c>
      <c r="W112" s="261" t="str">
        <f t="shared" si="19"/>
        <v>PERF</v>
      </c>
      <c r="X112" s="261" t="s">
        <v>581</v>
      </c>
      <c r="Y112" s="261" t="s">
        <v>581</v>
      </c>
      <c r="Z112" s="261" t="s">
        <v>573</v>
      </c>
      <c r="AA112" s="264" t="s">
        <v>380</v>
      </c>
      <c r="AB112" s="286">
        <f t="shared" si="20"/>
        <v>2552</v>
      </c>
      <c r="AC112" s="286">
        <v>6782</v>
      </c>
      <c r="AD112" s="286">
        <f t="shared" si="21"/>
        <v>6782</v>
      </c>
      <c r="AE112" s="261" t="s">
        <v>593</v>
      </c>
      <c r="AF112" s="261" t="s">
        <v>583</v>
      </c>
      <c r="AG112" s="290">
        <v>34826961</v>
      </c>
      <c r="AH112" s="261" t="s">
        <v>583</v>
      </c>
      <c r="AI112" s="291">
        <v>39931</v>
      </c>
      <c r="AJ112" s="261" t="s">
        <v>584</v>
      </c>
      <c r="AK112" s="292">
        <v>45688</v>
      </c>
      <c r="AL112" s="292" t="s">
        <v>585</v>
      </c>
      <c r="AM112" s="292" t="s">
        <v>442</v>
      </c>
      <c r="AN112" s="261" t="s">
        <v>442</v>
      </c>
      <c r="AO112" s="261" t="s">
        <v>442</v>
      </c>
      <c r="AP112" s="261" t="s">
        <v>442</v>
      </c>
      <c r="AQ112" s="261" t="s">
        <v>442</v>
      </c>
      <c r="AR112" s="290">
        <v>171</v>
      </c>
      <c r="AS112" s="287">
        <f t="shared" si="28"/>
        <v>50999</v>
      </c>
      <c r="AT112" s="261">
        <v>180</v>
      </c>
      <c r="AU112" s="261" t="s">
        <v>442</v>
      </c>
      <c r="AV112" s="290">
        <v>40864755</v>
      </c>
      <c r="AW112" s="290">
        <v>40810559.600000001</v>
      </c>
      <c r="AX112" s="261" t="s">
        <v>442</v>
      </c>
      <c r="AY112" s="261" t="s">
        <v>442</v>
      </c>
      <c r="AZ112" s="290">
        <v>40864755</v>
      </c>
      <c r="BA112" s="261">
        <v>100</v>
      </c>
      <c r="BB112" s="261" t="s">
        <v>442</v>
      </c>
      <c r="BC112" s="261" t="s">
        <v>586</v>
      </c>
      <c r="BD112" s="261" t="s">
        <v>586</v>
      </c>
      <c r="BE112" s="289">
        <v>492680</v>
      </c>
      <c r="BF112" s="261" t="s">
        <v>442</v>
      </c>
      <c r="BG112" s="261" t="s">
        <v>442</v>
      </c>
      <c r="BH112" s="261" t="s">
        <v>587</v>
      </c>
      <c r="BI112" s="293">
        <v>0.11960000000000001</v>
      </c>
      <c r="BJ112" s="261" t="s">
        <v>591</v>
      </c>
      <c r="BK112" s="261" t="s">
        <v>442</v>
      </c>
      <c r="BL112" s="294">
        <f t="shared" si="29"/>
        <v>4.5500000000000013E-2</v>
      </c>
      <c r="BM112" s="261" t="s">
        <v>442</v>
      </c>
      <c r="BN112" s="261" t="s">
        <v>442</v>
      </c>
      <c r="BO112" s="261" t="s">
        <v>442</v>
      </c>
      <c r="BP112" s="261" t="s">
        <v>442</v>
      </c>
      <c r="BQ112" s="261" t="s">
        <v>442</v>
      </c>
      <c r="BR112" s="261" t="s">
        <v>442</v>
      </c>
      <c r="BS112" s="261" t="s">
        <v>442</v>
      </c>
      <c r="BT112" s="261" t="s">
        <v>442</v>
      </c>
      <c r="BU112" s="261" t="s">
        <v>442</v>
      </c>
      <c r="BV112" s="261" t="s">
        <v>442</v>
      </c>
      <c r="BW112" s="261" t="s">
        <v>442</v>
      </c>
      <c r="BX112" s="261" t="s">
        <v>442</v>
      </c>
      <c r="BY112" s="261" t="s">
        <v>442</v>
      </c>
      <c r="BZ112" s="261" t="s">
        <v>442</v>
      </c>
      <c r="CA112" s="261" t="s">
        <v>442</v>
      </c>
      <c r="CB112" s="261" t="s">
        <v>442</v>
      </c>
      <c r="CC112" s="290">
        <v>0</v>
      </c>
      <c r="CD112" s="261" t="s">
        <v>442</v>
      </c>
      <c r="CE112" s="261" t="s">
        <v>442</v>
      </c>
      <c r="CF112" s="261" t="s">
        <v>442</v>
      </c>
      <c r="CG112" s="261" t="s">
        <v>442</v>
      </c>
      <c r="CH112" s="261" t="s">
        <v>442</v>
      </c>
      <c r="CI112" s="261" t="s">
        <v>442</v>
      </c>
      <c r="CJ112" s="261" t="s">
        <v>442</v>
      </c>
      <c r="CK112" s="261" t="s">
        <v>442</v>
      </c>
      <c r="CL112" s="261" t="s">
        <v>442</v>
      </c>
      <c r="CM112" s="261" t="s">
        <v>442</v>
      </c>
      <c r="CN112" s="261" t="s">
        <v>442</v>
      </c>
      <c r="CO112" s="261" t="s">
        <v>442</v>
      </c>
      <c r="CP112" s="261" t="s">
        <v>442</v>
      </c>
      <c r="CQ112" s="261" t="s">
        <v>442</v>
      </c>
      <c r="CR112" s="261" t="s">
        <v>588</v>
      </c>
      <c r="CS112" s="261" t="s">
        <v>433</v>
      </c>
      <c r="CT112" s="261" t="s">
        <v>442</v>
      </c>
      <c r="CU112" s="261" t="s">
        <v>589</v>
      </c>
      <c r="CV112" s="261" t="s">
        <v>442</v>
      </c>
      <c r="CW112" s="261" t="s">
        <v>442</v>
      </c>
      <c r="CX112" s="293">
        <f t="shared" si="30"/>
        <v>0.40127665561097764</v>
      </c>
      <c r="CY112" s="289">
        <v>101836861</v>
      </c>
      <c r="CZ112" s="287">
        <v>45579</v>
      </c>
      <c r="DA112" s="293">
        <v>0.40127665561097764</v>
      </c>
      <c r="DB112" s="261" t="s">
        <v>442</v>
      </c>
      <c r="DC112" s="261" t="s">
        <v>442</v>
      </c>
      <c r="DD112" s="261" t="s">
        <v>577</v>
      </c>
    </row>
    <row r="113" spans="1:108">
      <c r="A113" s="264" t="s">
        <v>380</v>
      </c>
      <c r="B113" s="284">
        <v>2556</v>
      </c>
      <c r="C113" s="284">
        <f t="shared" si="17"/>
        <v>2556</v>
      </c>
      <c r="D113" s="285">
        <v>11416</v>
      </c>
      <c r="E113" s="286">
        <f t="shared" si="18"/>
        <v>11416</v>
      </c>
      <c r="F113" s="287">
        <v>45869</v>
      </c>
      <c r="G113" s="285" t="s">
        <v>159</v>
      </c>
      <c r="H113" s="285" t="s">
        <v>573</v>
      </c>
      <c r="I113" s="261">
        <v>2021</v>
      </c>
      <c r="J113" s="261" t="s">
        <v>574</v>
      </c>
      <c r="K113" s="261" t="s">
        <v>575</v>
      </c>
      <c r="L113" s="288">
        <v>630528</v>
      </c>
      <c r="M113" s="261" t="s">
        <v>576</v>
      </c>
      <c r="N113" s="261" t="s">
        <v>577</v>
      </c>
      <c r="O113" s="261" t="s">
        <v>578</v>
      </c>
      <c r="P113" s="287">
        <v>45597</v>
      </c>
      <c r="Q113" s="287" t="s">
        <v>579</v>
      </c>
      <c r="R113" s="261" t="s">
        <v>577</v>
      </c>
      <c r="S113" s="261" t="s">
        <v>580</v>
      </c>
      <c r="T113" s="261">
        <v>4</v>
      </c>
      <c r="U113" s="288">
        <v>0</v>
      </c>
      <c r="V113" s="289">
        <v>0</v>
      </c>
      <c r="W113" s="261" t="str">
        <f t="shared" si="19"/>
        <v>PERF</v>
      </c>
      <c r="X113" s="261" t="s">
        <v>581</v>
      </c>
      <c r="Y113" s="261" t="s">
        <v>581</v>
      </c>
      <c r="Z113" s="261" t="s">
        <v>573</v>
      </c>
      <c r="AA113" s="264" t="s">
        <v>380</v>
      </c>
      <c r="AB113" s="286">
        <f t="shared" si="20"/>
        <v>2556</v>
      </c>
      <c r="AC113" s="286">
        <v>7252</v>
      </c>
      <c r="AD113" s="286">
        <f t="shared" si="21"/>
        <v>7252</v>
      </c>
      <c r="AE113" s="261" t="s">
        <v>582</v>
      </c>
      <c r="AF113" s="261" t="s">
        <v>583</v>
      </c>
      <c r="AG113" s="290">
        <v>1531122</v>
      </c>
      <c r="AH113" s="261" t="s">
        <v>583</v>
      </c>
      <c r="AI113" s="291">
        <v>41540</v>
      </c>
      <c r="AJ113" s="261" t="s">
        <v>584</v>
      </c>
      <c r="AK113" s="292">
        <v>45688</v>
      </c>
      <c r="AL113" s="292" t="s">
        <v>585</v>
      </c>
      <c r="AM113" s="292" t="s">
        <v>442</v>
      </c>
      <c r="AN113" s="261" t="s">
        <v>442</v>
      </c>
      <c r="AO113" s="261" t="s">
        <v>442</v>
      </c>
      <c r="AP113" s="261" t="s">
        <v>442</v>
      </c>
      <c r="AQ113" s="261" t="s">
        <v>442</v>
      </c>
      <c r="AR113" s="290">
        <v>171</v>
      </c>
      <c r="AS113" s="287">
        <f t="shared" si="28"/>
        <v>50999</v>
      </c>
      <c r="AT113" s="261">
        <v>180</v>
      </c>
      <c r="AU113" s="261" t="s">
        <v>442</v>
      </c>
      <c r="AV113" s="290">
        <v>1847083</v>
      </c>
      <c r="AW113" s="290">
        <v>1520231.64</v>
      </c>
      <c r="AX113" s="261" t="s">
        <v>442</v>
      </c>
      <c r="AY113" s="261" t="s">
        <v>442</v>
      </c>
      <c r="AZ113" s="290">
        <v>1847083</v>
      </c>
      <c r="BA113" s="261">
        <v>100</v>
      </c>
      <c r="BB113" s="261" t="s">
        <v>442</v>
      </c>
      <c r="BC113" s="261" t="s">
        <v>586</v>
      </c>
      <c r="BD113" s="261" t="s">
        <v>586</v>
      </c>
      <c r="BE113" s="289">
        <v>21546</v>
      </c>
      <c r="BF113" s="261" t="s">
        <v>442</v>
      </c>
      <c r="BG113" s="261" t="s">
        <v>442</v>
      </c>
      <c r="BH113" s="261" t="s">
        <v>587</v>
      </c>
      <c r="BI113" s="293">
        <v>0.15210000000000001</v>
      </c>
      <c r="BJ113" s="261" t="s">
        <v>591</v>
      </c>
      <c r="BK113" s="261" t="s">
        <v>442</v>
      </c>
      <c r="BL113" s="294">
        <f t="shared" si="29"/>
        <v>7.8000000000000014E-2</v>
      </c>
      <c r="BM113" s="261" t="s">
        <v>442</v>
      </c>
      <c r="BN113" s="261" t="s">
        <v>442</v>
      </c>
      <c r="BO113" s="261" t="s">
        <v>442</v>
      </c>
      <c r="BP113" s="261" t="s">
        <v>442</v>
      </c>
      <c r="BQ113" s="261" t="s">
        <v>442</v>
      </c>
      <c r="BR113" s="261" t="s">
        <v>442</v>
      </c>
      <c r="BS113" s="261" t="s">
        <v>442</v>
      </c>
      <c r="BT113" s="261" t="s">
        <v>442</v>
      </c>
      <c r="BU113" s="261" t="s">
        <v>442</v>
      </c>
      <c r="BV113" s="261" t="s">
        <v>442</v>
      </c>
      <c r="BW113" s="261" t="s">
        <v>442</v>
      </c>
      <c r="BX113" s="261" t="s">
        <v>442</v>
      </c>
      <c r="BY113" s="261" t="s">
        <v>442</v>
      </c>
      <c r="BZ113" s="261" t="s">
        <v>442</v>
      </c>
      <c r="CA113" s="261" t="s">
        <v>442</v>
      </c>
      <c r="CB113" s="261" t="s">
        <v>442</v>
      </c>
      <c r="CC113" s="290">
        <v>0</v>
      </c>
      <c r="CD113" s="261" t="s">
        <v>442</v>
      </c>
      <c r="CE113" s="261" t="s">
        <v>442</v>
      </c>
      <c r="CF113" s="261" t="s">
        <v>442</v>
      </c>
      <c r="CG113" s="261" t="s">
        <v>442</v>
      </c>
      <c r="CH113" s="261" t="s">
        <v>442</v>
      </c>
      <c r="CI113" s="261" t="s">
        <v>442</v>
      </c>
      <c r="CJ113" s="261" t="s">
        <v>442</v>
      </c>
      <c r="CK113" s="261" t="s">
        <v>442</v>
      </c>
      <c r="CL113" s="261" t="s">
        <v>442</v>
      </c>
      <c r="CM113" s="261" t="s">
        <v>442</v>
      </c>
      <c r="CN113" s="261" t="s">
        <v>442</v>
      </c>
      <c r="CO113" s="261" t="s">
        <v>442</v>
      </c>
      <c r="CP113" s="261" t="s">
        <v>442</v>
      </c>
      <c r="CQ113" s="261" t="s">
        <v>442</v>
      </c>
      <c r="CR113" s="261" t="s">
        <v>588</v>
      </c>
      <c r="CS113" s="261" t="s">
        <v>433</v>
      </c>
      <c r="CT113" s="261" t="s">
        <v>442</v>
      </c>
      <c r="CU113" s="261" t="s">
        <v>589</v>
      </c>
      <c r="CV113" s="261" t="s">
        <v>442</v>
      </c>
      <c r="CW113" s="261" t="s">
        <v>442</v>
      </c>
      <c r="CX113" s="293">
        <f t="shared" si="30"/>
        <v>0.73969568516890694</v>
      </c>
      <c r="CY113" s="289">
        <v>2497085</v>
      </c>
      <c r="CZ113" s="287">
        <v>45481</v>
      </c>
      <c r="DA113" s="293">
        <v>0.73494694814153305</v>
      </c>
      <c r="DB113" s="261" t="s">
        <v>442</v>
      </c>
      <c r="DC113" s="261" t="s">
        <v>442</v>
      </c>
      <c r="DD113" s="261" t="s">
        <v>577</v>
      </c>
    </row>
    <row r="114" spans="1:108">
      <c r="A114" s="264" t="s">
        <v>380</v>
      </c>
      <c r="B114" s="284">
        <v>991</v>
      </c>
      <c r="C114" s="284">
        <f t="shared" si="17"/>
        <v>991</v>
      </c>
      <c r="D114" s="285">
        <v>8163</v>
      </c>
      <c r="E114" s="286">
        <f t="shared" si="18"/>
        <v>8163</v>
      </c>
      <c r="F114" s="287">
        <v>45869</v>
      </c>
      <c r="G114" s="285" t="s">
        <v>159</v>
      </c>
      <c r="H114" s="285" t="s">
        <v>573</v>
      </c>
      <c r="I114" s="261">
        <v>2021</v>
      </c>
      <c r="J114" s="261" t="s">
        <v>574</v>
      </c>
      <c r="K114" s="261" t="s">
        <v>575</v>
      </c>
      <c r="L114" s="288">
        <v>4767456</v>
      </c>
      <c r="M114" s="261" t="s">
        <v>576</v>
      </c>
      <c r="N114" s="261" t="s">
        <v>577</v>
      </c>
      <c r="O114" s="261" t="s">
        <v>578</v>
      </c>
      <c r="P114" s="287">
        <v>40414</v>
      </c>
      <c r="Q114" s="287" t="s">
        <v>579</v>
      </c>
      <c r="R114" s="261" t="s">
        <v>577</v>
      </c>
      <c r="S114" s="261" t="s">
        <v>580</v>
      </c>
      <c r="T114" s="261">
        <v>177</v>
      </c>
      <c r="U114" s="288">
        <v>0</v>
      </c>
      <c r="V114" s="289">
        <v>0</v>
      </c>
      <c r="W114" s="261" t="str">
        <f t="shared" si="19"/>
        <v>PERF</v>
      </c>
      <c r="X114" s="261" t="s">
        <v>581</v>
      </c>
      <c r="Y114" s="261" t="s">
        <v>581</v>
      </c>
      <c r="Z114" s="261" t="s">
        <v>573</v>
      </c>
      <c r="AA114" s="264" t="s">
        <v>380</v>
      </c>
      <c r="AB114" s="286">
        <f t="shared" si="20"/>
        <v>991</v>
      </c>
      <c r="AC114" s="286">
        <v>313</v>
      </c>
      <c r="AD114" s="286">
        <f t="shared" si="21"/>
        <v>313</v>
      </c>
      <c r="AE114" s="261" t="s">
        <v>582</v>
      </c>
      <c r="AF114" s="261" t="s">
        <v>583</v>
      </c>
      <c r="AG114" s="290">
        <v>4390801</v>
      </c>
      <c r="AH114" s="261" t="s">
        <v>583</v>
      </c>
      <c r="AI114" s="291">
        <v>38979</v>
      </c>
      <c r="AJ114" s="261" t="s">
        <v>584</v>
      </c>
      <c r="AK114" s="292">
        <v>45688</v>
      </c>
      <c r="AL114" s="292" t="s">
        <v>585</v>
      </c>
      <c r="AM114" s="292" t="s">
        <v>442</v>
      </c>
      <c r="AN114" s="261" t="s">
        <v>442</v>
      </c>
      <c r="AO114" s="261" t="s">
        <v>442</v>
      </c>
      <c r="AP114" s="261" t="s">
        <v>442</v>
      </c>
      <c r="AQ114" s="261" t="s">
        <v>442</v>
      </c>
      <c r="AR114" s="290">
        <v>0</v>
      </c>
      <c r="AS114" s="287">
        <f t="shared" si="28"/>
        <v>45869</v>
      </c>
      <c r="AT114" s="261">
        <v>180</v>
      </c>
      <c r="AU114" s="261" t="s">
        <v>442</v>
      </c>
      <c r="AV114" s="290">
        <v>4765041</v>
      </c>
      <c r="AW114" s="290">
        <v>53931.53</v>
      </c>
      <c r="AX114" s="261" t="s">
        <v>442</v>
      </c>
      <c r="AY114" s="261" t="s">
        <v>442</v>
      </c>
      <c r="AZ114" s="290">
        <v>4765041</v>
      </c>
      <c r="BA114" s="261">
        <v>100</v>
      </c>
      <c r="BB114" s="261" t="s">
        <v>442</v>
      </c>
      <c r="BC114" s="261" t="s">
        <v>586</v>
      </c>
      <c r="BD114" s="261" t="s">
        <v>586</v>
      </c>
      <c r="BE114" s="289">
        <v>54113</v>
      </c>
      <c r="BF114" s="261" t="s">
        <v>442</v>
      </c>
      <c r="BG114" s="261" t="s">
        <v>442</v>
      </c>
      <c r="BH114" s="261" t="s">
        <v>587</v>
      </c>
      <c r="BI114" s="293">
        <v>0.13750000000000001</v>
      </c>
      <c r="BJ114" s="261" t="s">
        <v>596</v>
      </c>
      <c r="BK114" s="261" t="s">
        <v>442</v>
      </c>
      <c r="BL114" s="294">
        <f t="shared" si="29"/>
        <v>6.3400000000000012E-2</v>
      </c>
      <c r="BM114" s="261" t="s">
        <v>442</v>
      </c>
      <c r="BN114" s="261" t="s">
        <v>442</v>
      </c>
      <c r="BO114" s="261" t="s">
        <v>442</v>
      </c>
      <c r="BP114" s="261" t="s">
        <v>442</v>
      </c>
      <c r="BQ114" s="261" t="s">
        <v>442</v>
      </c>
      <c r="BR114" s="261" t="s">
        <v>442</v>
      </c>
      <c r="BS114" s="261" t="s">
        <v>442</v>
      </c>
      <c r="BT114" s="261" t="s">
        <v>442</v>
      </c>
      <c r="BU114" s="261" t="s">
        <v>442</v>
      </c>
      <c r="BV114" s="261" t="s">
        <v>442</v>
      </c>
      <c r="BW114" s="261" t="s">
        <v>442</v>
      </c>
      <c r="BX114" s="261" t="s">
        <v>442</v>
      </c>
      <c r="BY114" s="261" t="s">
        <v>442</v>
      </c>
      <c r="BZ114" s="261" t="s">
        <v>442</v>
      </c>
      <c r="CA114" s="261" t="s">
        <v>442</v>
      </c>
      <c r="CB114" s="261" t="s">
        <v>442</v>
      </c>
      <c r="CC114" s="290">
        <v>0</v>
      </c>
      <c r="CD114" s="261" t="s">
        <v>442</v>
      </c>
      <c r="CE114" s="261" t="s">
        <v>442</v>
      </c>
      <c r="CF114" s="261" t="s">
        <v>442</v>
      </c>
      <c r="CG114" s="261" t="s">
        <v>442</v>
      </c>
      <c r="CH114" s="261" t="s">
        <v>442</v>
      </c>
      <c r="CI114" s="261" t="s">
        <v>442</v>
      </c>
      <c r="CJ114" s="261" t="s">
        <v>442</v>
      </c>
      <c r="CK114" s="261" t="s">
        <v>442</v>
      </c>
      <c r="CL114" s="261" t="s">
        <v>442</v>
      </c>
      <c r="CM114" s="261" t="s">
        <v>442</v>
      </c>
      <c r="CN114" s="261" t="s">
        <v>442</v>
      </c>
      <c r="CO114" s="261" t="s">
        <v>442</v>
      </c>
      <c r="CP114" s="261" t="s">
        <v>442</v>
      </c>
      <c r="CQ114" s="261" t="s">
        <v>442</v>
      </c>
      <c r="CR114" s="261" t="s">
        <v>588</v>
      </c>
      <c r="CS114" s="261" t="s">
        <v>433</v>
      </c>
      <c r="CT114" s="261" t="s">
        <v>442</v>
      </c>
      <c r="CU114" s="261" t="s">
        <v>589</v>
      </c>
      <c r="CV114" s="261" t="s">
        <v>442</v>
      </c>
      <c r="CW114" s="261" t="s">
        <v>442</v>
      </c>
      <c r="CX114" s="293">
        <f t="shared" si="30"/>
        <v>0.36858299814356438</v>
      </c>
      <c r="CY114" s="289">
        <v>12928000</v>
      </c>
      <c r="CZ114" s="287">
        <v>45569</v>
      </c>
      <c r="DA114" s="293">
        <v>0.77026503434367244</v>
      </c>
      <c r="DB114" s="261" t="s">
        <v>442</v>
      </c>
      <c r="DC114" s="261" t="s">
        <v>442</v>
      </c>
      <c r="DD114" s="261" t="s">
        <v>577</v>
      </c>
    </row>
    <row r="115" spans="1:108">
      <c r="A115" s="264" t="s">
        <v>380</v>
      </c>
      <c r="B115" s="284">
        <v>1795</v>
      </c>
      <c r="C115" s="284">
        <f t="shared" si="17"/>
        <v>1795</v>
      </c>
      <c r="D115" s="285">
        <v>9623</v>
      </c>
      <c r="E115" s="286">
        <f t="shared" si="18"/>
        <v>9623</v>
      </c>
      <c r="F115" s="287">
        <v>45869</v>
      </c>
      <c r="G115" s="285" t="s">
        <v>159</v>
      </c>
      <c r="H115" s="285" t="s">
        <v>573</v>
      </c>
      <c r="I115" s="261">
        <v>2021</v>
      </c>
      <c r="J115" s="261" t="s">
        <v>574</v>
      </c>
      <c r="K115" s="261" t="s">
        <v>575</v>
      </c>
      <c r="L115" s="288">
        <v>1644838</v>
      </c>
      <c r="M115" s="261" t="s">
        <v>576</v>
      </c>
      <c r="N115" s="261" t="s">
        <v>577</v>
      </c>
      <c r="O115" s="261" t="s">
        <v>578</v>
      </c>
      <c r="P115" s="287">
        <v>43196</v>
      </c>
      <c r="Q115" s="287" t="s">
        <v>592</v>
      </c>
      <c r="R115" s="261" t="s">
        <v>577</v>
      </c>
      <c r="S115" s="261" t="s">
        <v>580</v>
      </c>
      <c r="T115" s="261">
        <v>16</v>
      </c>
      <c r="U115" s="288">
        <v>0</v>
      </c>
      <c r="V115" s="289">
        <v>0</v>
      </c>
      <c r="W115" s="261" t="str">
        <f t="shared" si="19"/>
        <v>PERF</v>
      </c>
      <c r="X115" s="261" t="s">
        <v>581</v>
      </c>
      <c r="Y115" s="261" t="s">
        <v>581</v>
      </c>
      <c r="Z115" s="261" t="s">
        <v>573</v>
      </c>
      <c r="AA115" s="264" t="s">
        <v>380</v>
      </c>
      <c r="AB115" s="286">
        <f t="shared" si="20"/>
        <v>1795</v>
      </c>
      <c r="AC115" s="286">
        <v>7771</v>
      </c>
      <c r="AD115" s="286">
        <f t="shared" si="21"/>
        <v>7771</v>
      </c>
      <c r="AE115" s="261" t="s">
        <v>582</v>
      </c>
      <c r="AF115" s="261" t="s">
        <v>583</v>
      </c>
      <c r="AG115" s="290">
        <v>8940041</v>
      </c>
      <c r="AH115" s="261" t="s">
        <v>583</v>
      </c>
      <c r="AI115" s="291">
        <v>43053</v>
      </c>
      <c r="AJ115" s="261" t="s">
        <v>584</v>
      </c>
      <c r="AK115" s="292">
        <v>45688</v>
      </c>
      <c r="AL115" s="292" t="s">
        <v>585</v>
      </c>
      <c r="AM115" s="292" t="s">
        <v>442</v>
      </c>
      <c r="AN115" s="261" t="s">
        <v>442</v>
      </c>
      <c r="AO115" s="261" t="s">
        <v>442</v>
      </c>
      <c r="AP115" s="261" t="s">
        <v>442</v>
      </c>
      <c r="AQ115" s="261" t="s">
        <v>442</v>
      </c>
      <c r="AR115" s="290">
        <v>92</v>
      </c>
      <c r="AS115" s="287">
        <f t="shared" si="28"/>
        <v>48629</v>
      </c>
      <c r="AT115" s="261">
        <v>180</v>
      </c>
      <c r="AU115" s="261" t="s">
        <v>442</v>
      </c>
      <c r="AV115" s="290">
        <v>5156454</v>
      </c>
      <c r="AW115" s="290">
        <v>3747827.42</v>
      </c>
      <c r="AX115" s="261" t="s">
        <v>442</v>
      </c>
      <c r="AY115" s="261" t="s">
        <v>442</v>
      </c>
      <c r="AZ115" s="290">
        <v>5156454</v>
      </c>
      <c r="BA115" s="261">
        <v>100</v>
      </c>
      <c r="BB115" s="261" t="s">
        <v>442</v>
      </c>
      <c r="BC115" s="261" t="s">
        <v>586</v>
      </c>
      <c r="BD115" s="261" t="s">
        <v>586</v>
      </c>
      <c r="BE115" s="289">
        <v>64595</v>
      </c>
      <c r="BF115" s="261" t="s">
        <v>442</v>
      </c>
      <c r="BG115" s="261" t="s">
        <v>442</v>
      </c>
      <c r="BH115" s="261" t="s">
        <v>587</v>
      </c>
      <c r="BI115" s="293">
        <v>0.13250000000000001</v>
      </c>
      <c r="BJ115" s="261" t="s">
        <v>596</v>
      </c>
      <c r="BK115" s="261" t="s">
        <v>442</v>
      </c>
      <c r="BL115" s="294">
        <f t="shared" si="29"/>
        <v>5.8400000000000007E-2</v>
      </c>
      <c r="BM115" s="261" t="s">
        <v>442</v>
      </c>
      <c r="BN115" s="261" t="s">
        <v>442</v>
      </c>
      <c r="BO115" s="261" t="s">
        <v>442</v>
      </c>
      <c r="BP115" s="261" t="s">
        <v>442</v>
      </c>
      <c r="BQ115" s="261" t="s">
        <v>442</v>
      </c>
      <c r="BR115" s="261" t="s">
        <v>442</v>
      </c>
      <c r="BS115" s="261" t="s">
        <v>442</v>
      </c>
      <c r="BT115" s="261" t="s">
        <v>442</v>
      </c>
      <c r="BU115" s="261" t="s">
        <v>442</v>
      </c>
      <c r="BV115" s="261" t="s">
        <v>442</v>
      </c>
      <c r="BW115" s="261" t="s">
        <v>442</v>
      </c>
      <c r="BX115" s="261" t="s">
        <v>442</v>
      </c>
      <c r="BY115" s="261" t="s">
        <v>442</v>
      </c>
      <c r="BZ115" s="261" t="s">
        <v>442</v>
      </c>
      <c r="CA115" s="261" t="s">
        <v>442</v>
      </c>
      <c r="CB115" s="261" t="s">
        <v>442</v>
      </c>
      <c r="CC115" s="290">
        <v>0</v>
      </c>
      <c r="CD115" s="261" t="s">
        <v>442</v>
      </c>
      <c r="CE115" s="261" t="s">
        <v>442</v>
      </c>
      <c r="CF115" s="261" t="s">
        <v>442</v>
      </c>
      <c r="CG115" s="261" t="s">
        <v>442</v>
      </c>
      <c r="CH115" s="261" t="s">
        <v>442</v>
      </c>
      <c r="CI115" s="261" t="s">
        <v>442</v>
      </c>
      <c r="CJ115" s="261" t="s">
        <v>442</v>
      </c>
      <c r="CK115" s="261" t="s">
        <v>442</v>
      </c>
      <c r="CL115" s="261" t="s">
        <v>442</v>
      </c>
      <c r="CM115" s="261" t="s">
        <v>442</v>
      </c>
      <c r="CN115" s="261" t="s">
        <v>442</v>
      </c>
      <c r="CO115" s="261" t="s">
        <v>442</v>
      </c>
      <c r="CP115" s="261" t="s">
        <v>442</v>
      </c>
      <c r="CQ115" s="261" t="s">
        <v>442</v>
      </c>
      <c r="CR115" s="261" t="s">
        <v>588</v>
      </c>
      <c r="CS115" s="261" t="s">
        <v>433</v>
      </c>
      <c r="CT115" s="261" t="s">
        <v>442</v>
      </c>
      <c r="CU115" s="261" t="s">
        <v>589</v>
      </c>
      <c r="CV115" s="261" t="s">
        <v>442</v>
      </c>
      <c r="CW115" s="261" t="s">
        <v>442</v>
      </c>
      <c r="CX115" s="293">
        <f t="shared" si="30"/>
        <v>0.56493433928660641</v>
      </c>
      <c r="CY115" s="289">
        <v>9127528</v>
      </c>
      <c r="CZ115" s="287">
        <v>45688</v>
      </c>
      <c r="DA115" s="293">
        <v>0.57671863462588502</v>
      </c>
      <c r="DB115" s="261" t="s">
        <v>442</v>
      </c>
      <c r="DC115" s="261" t="s">
        <v>442</v>
      </c>
      <c r="DD115" s="261" t="s">
        <v>577</v>
      </c>
    </row>
    <row r="116" spans="1:108">
      <c r="A116" s="264" t="s">
        <v>380</v>
      </c>
      <c r="B116" s="284">
        <v>1706</v>
      </c>
      <c r="C116" s="284">
        <f t="shared" si="17"/>
        <v>1706</v>
      </c>
      <c r="D116" s="285">
        <v>8865</v>
      </c>
      <c r="E116" s="286">
        <f t="shared" si="18"/>
        <v>8865</v>
      </c>
      <c r="F116" s="287">
        <v>45869</v>
      </c>
      <c r="G116" s="285" t="s">
        <v>159</v>
      </c>
      <c r="H116" s="285" t="s">
        <v>573</v>
      </c>
      <c r="I116" s="261">
        <v>2021</v>
      </c>
      <c r="J116" s="261" t="s">
        <v>574</v>
      </c>
      <c r="K116" s="261" t="s">
        <v>575</v>
      </c>
      <c r="L116" s="288">
        <v>488466</v>
      </c>
      <c r="M116" s="261" t="s">
        <v>576</v>
      </c>
      <c r="N116" s="261" t="s">
        <v>577</v>
      </c>
      <c r="O116" s="261" t="s">
        <v>578</v>
      </c>
      <c r="P116" s="287">
        <v>42908</v>
      </c>
      <c r="Q116" s="287" t="s">
        <v>579</v>
      </c>
      <c r="R116" s="261" t="s">
        <v>577</v>
      </c>
      <c r="S116" s="261" t="s">
        <v>580</v>
      </c>
      <c r="T116" s="261">
        <v>86</v>
      </c>
      <c r="U116" s="288">
        <v>0</v>
      </c>
      <c r="V116" s="289">
        <v>0</v>
      </c>
      <c r="W116" s="261" t="str">
        <f t="shared" si="19"/>
        <v>PERF</v>
      </c>
      <c r="X116" s="261" t="s">
        <v>581</v>
      </c>
      <c r="Y116" s="261" t="s">
        <v>581</v>
      </c>
      <c r="Z116" s="261" t="s">
        <v>573</v>
      </c>
      <c r="AA116" s="264" t="s">
        <v>380</v>
      </c>
      <c r="AB116" s="286">
        <f t="shared" si="20"/>
        <v>1706</v>
      </c>
      <c r="AC116" s="286">
        <v>7625</v>
      </c>
      <c r="AD116" s="286">
        <f t="shared" si="21"/>
        <v>7625</v>
      </c>
      <c r="AE116" s="261" t="s">
        <v>582</v>
      </c>
      <c r="AF116" s="261" t="s">
        <v>583</v>
      </c>
      <c r="AG116" s="290">
        <v>1339711</v>
      </c>
      <c r="AH116" s="261" t="s">
        <v>583</v>
      </c>
      <c r="AI116" s="291">
        <v>42661</v>
      </c>
      <c r="AJ116" s="261" t="s">
        <v>584</v>
      </c>
      <c r="AK116" s="292">
        <v>45688</v>
      </c>
      <c r="AL116" s="292" t="s">
        <v>585</v>
      </c>
      <c r="AM116" s="292">
        <v>45867</v>
      </c>
      <c r="AN116" s="261" t="s">
        <v>442</v>
      </c>
      <c r="AO116" s="261" t="s">
        <v>442</v>
      </c>
      <c r="AP116" s="261" t="s">
        <v>442</v>
      </c>
      <c r="AQ116" s="261" t="s">
        <v>442</v>
      </c>
      <c r="AR116" s="290">
        <v>82</v>
      </c>
      <c r="AS116" s="287">
        <f t="shared" si="28"/>
        <v>48329</v>
      </c>
      <c r="AT116" s="261">
        <v>180</v>
      </c>
      <c r="AU116" s="261" t="s">
        <v>442</v>
      </c>
      <c r="AV116" s="290">
        <v>1290229</v>
      </c>
      <c r="AW116" s="290">
        <v>-55417.32</v>
      </c>
      <c r="AX116" s="261" t="s">
        <v>442</v>
      </c>
      <c r="AY116" s="261" t="s">
        <v>442</v>
      </c>
      <c r="AZ116" s="290">
        <v>1290229</v>
      </c>
      <c r="BA116" s="261">
        <v>100</v>
      </c>
      <c r="BB116" s="261" t="s">
        <v>442</v>
      </c>
      <c r="BC116" s="261" t="s">
        <v>586</v>
      </c>
      <c r="BD116" s="261" t="s">
        <v>586</v>
      </c>
      <c r="BE116" s="289">
        <v>17311</v>
      </c>
      <c r="BF116" s="261" t="s">
        <v>442</v>
      </c>
      <c r="BG116" s="261" t="s">
        <v>442</v>
      </c>
      <c r="BH116" s="261" t="s">
        <v>587</v>
      </c>
      <c r="BI116" s="293">
        <v>0.14249999999999999</v>
      </c>
      <c r="BJ116" s="261" t="s">
        <v>596</v>
      </c>
      <c r="BK116" s="261" t="s">
        <v>442</v>
      </c>
      <c r="BL116" s="294">
        <f t="shared" si="29"/>
        <v>6.8399999999999989E-2</v>
      </c>
      <c r="BM116" s="261" t="s">
        <v>442</v>
      </c>
      <c r="BN116" s="261" t="s">
        <v>442</v>
      </c>
      <c r="BO116" s="261" t="s">
        <v>442</v>
      </c>
      <c r="BP116" s="261" t="s">
        <v>442</v>
      </c>
      <c r="BQ116" s="261" t="s">
        <v>442</v>
      </c>
      <c r="BR116" s="261" t="s">
        <v>442</v>
      </c>
      <c r="BS116" s="261" t="s">
        <v>442</v>
      </c>
      <c r="BT116" s="261" t="s">
        <v>442</v>
      </c>
      <c r="BU116" s="261" t="s">
        <v>442</v>
      </c>
      <c r="BV116" s="261" t="s">
        <v>442</v>
      </c>
      <c r="BW116" s="261" t="s">
        <v>442</v>
      </c>
      <c r="BX116" s="261" t="s">
        <v>442</v>
      </c>
      <c r="BY116" s="261" t="s">
        <v>442</v>
      </c>
      <c r="BZ116" s="261" t="s">
        <v>442</v>
      </c>
      <c r="CA116" s="261" t="s">
        <v>442</v>
      </c>
      <c r="CB116" s="261">
        <v>45867</v>
      </c>
      <c r="CC116" s="290">
        <v>972295</v>
      </c>
      <c r="CD116" s="261" t="s">
        <v>442</v>
      </c>
      <c r="CE116" s="261" t="s">
        <v>442</v>
      </c>
      <c r="CF116" s="261" t="s">
        <v>442</v>
      </c>
      <c r="CG116" s="261" t="s">
        <v>442</v>
      </c>
      <c r="CH116" s="261" t="s">
        <v>442</v>
      </c>
      <c r="CI116" s="261" t="s">
        <v>442</v>
      </c>
      <c r="CJ116" s="261" t="s">
        <v>442</v>
      </c>
      <c r="CK116" s="261" t="s">
        <v>442</v>
      </c>
      <c r="CL116" s="261" t="s">
        <v>442</v>
      </c>
      <c r="CM116" s="261" t="s">
        <v>442</v>
      </c>
      <c r="CN116" s="261" t="s">
        <v>442</v>
      </c>
      <c r="CO116" s="261" t="s">
        <v>442</v>
      </c>
      <c r="CP116" s="261" t="s">
        <v>442</v>
      </c>
      <c r="CQ116" s="261" t="s">
        <v>442</v>
      </c>
      <c r="CR116" s="261" t="s">
        <v>588</v>
      </c>
      <c r="CS116" s="261" t="s">
        <v>433</v>
      </c>
      <c r="CT116" s="261" t="s">
        <v>442</v>
      </c>
      <c r="CU116" s="261" t="s">
        <v>589</v>
      </c>
      <c r="CV116" s="261" t="s">
        <v>442</v>
      </c>
      <c r="CW116" s="261" t="s">
        <v>442</v>
      </c>
      <c r="CX116" s="293">
        <f t="shared" si="30"/>
        <v>0.65163080808080809</v>
      </c>
      <c r="CY116" s="289">
        <v>1980000</v>
      </c>
      <c r="CZ116" s="287">
        <v>45727</v>
      </c>
      <c r="DA116" s="293">
        <v>0.72433295942439779</v>
      </c>
      <c r="DB116" s="261" t="s">
        <v>442</v>
      </c>
      <c r="DC116" s="261" t="s">
        <v>442</v>
      </c>
      <c r="DD116" s="261" t="s">
        <v>577</v>
      </c>
    </row>
    <row r="117" spans="1:108">
      <c r="A117" s="264" t="s">
        <v>380</v>
      </c>
      <c r="B117" s="284">
        <v>2194</v>
      </c>
      <c r="C117" s="284">
        <f t="shared" si="17"/>
        <v>2194</v>
      </c>
      <c r="D117" s="285">
        <v>10576</v>
      </c>
      <c r="E117" s="286">
        <f t="shared" si="18"/>
        <v>10576</v>
      </c>
      <c r="F117" s="287">
        <v>45869</v>
      </c>
      <c r="G117" s="285" t="s">
        <v>159</v>
      </c>
      <c r="H117" s="285" t="s">
        <v>573</v>
      </c>
      <c r="I117" s="261">
        <v>2021</v>
      </c>
      <c r="J117" s="261" t="s">
        <v>574</v>
      </c>
      <c r="K117" s="261" t="s">
        <v>575</v>
      </c>
      <c r="L117" s="288">
        <v>31714540</v>
      </c>
      <c r="M117" s="261" t="s">
        <v>576</v>
      </c>
      <c r="N117" s="261" t="s">
        <v>577</v>
      </c>
      <c r="O117" s="261" t="s">
        <v>578</v>
      </c>
      <c r="P117" s="287">
        <v>44617</v>
      </c>
      <c r="Q117" s="287" t="s">
        <v>592</v>
      </c>
      <c r="R117" s="261" t="s">
        <v>577</v>
      </c>
      <c r="S117" s="261" t="s">
        <v>580</v>
      </c>
      <c r="T117" s="261">
        <v>30</v>
      </c>
      <c r="U117" s="288">
        <v>0</v>
      </c>
      <c r="V117" s="289">
        <v>0</v>
      </c>
      <c r="W117" s="261" t="str">
        <f t="shared" si="19"/>
        <v>PERF</v>
      </c>
      <c r="X117" s="261" t="s">
        <v>581</v>
      </c>
      <c r="Y117" s="261" t="s">
        <v>581</v>
      </c>
      <c r="Z117" s="261" t="s">
        <v>573</v>
      </c>
      <c r="AA117" s="264" t="s">
        <v>380</v>
      </c>
      <c r="AB117" s="286">
        <f t="shared" si="20"/>
        <v>2194</v>
      </c>
      <c r="AC117" s="286">
        <v>8156</v>
      </c>
      <c r="AD117" s="286">
        <f t="shared" si="21"/>
        <v>8156</v>
      </c>
      <c r="AE117" s="261" t="s">
        <v>593</v>
      </c>
      <c r="AF117" s="261" t="s">
        <v>583</v>
      </c>
      <c r="AG117" s="290">
        <v>84523442</v>
      </c>
      <c r="AH117" s="261" t="s">
        <v>583</v>
      </c>
      <c r="AI117" s="291">
        <v>44348</v>
      </c>
      <c r="AJ117" s="261" t="s">
        <v>584</v>
      </c>
      <c r="AK117" s="292">
        <v>45688</v>
      </c>
      <c r="AL117" s="292" t="s">
        <v>585</v>
      </c>
      <c r="AM117" s="292" t="s">
        <v>442</v>
      </c>
      <c r="AN117" s="261" t="s">
        <v>442</v>
      </c>
      <c r="AO117" s="261" t="s">
        <v>442</v>
      </c>
      <c r="AP117" s="261" t="s">
        <v>442</v>
      </c>
      <c r="AQ117" s="261" t="s">
        <v>442</v>
      </c>
      <c r="AR117" s="290">
        <v>136</v>
      </c>
      <c r="AS117" s="287">
        <f t="shared" si="28"/>
        <v>49949</v>
      </c>
      <c r="AT117" s="261">
        <v>180</v>
      </c>
      <c r="AU117" s="261" t="s">
        <v>442</v>
      </c>
      <c r="AV117" s="290">
        <v>54528431</v>
      </c>
      <c r="AW117" s="290">
        <v>51611448.780000001</v>
      </c>
      <c r="AX117" s="261" t="s">
        <v>442</v>
      </c>
      <c r="AY117" s="261" t="s">
        <v>442</v>
      </c>
      <c r="AZ117" s="290">
        <v>54528431</v>
      </c>
      <c r="BA117" s="261">
        <v>100</v>
      </c>
      <c r="BB117" s="261" t="s">
        <v>442</v>
      </c>
      <c r="BC117" s="261" t="s">
        <v>586</v>
      </c>
      <c r="BD117" s="261" t="s">
        <v>586</v>
      </c>
      <c r="BE117" s="289">
        <v>789833</v>
      </c>
      <c r="BF117" s="261" t="s">
        <v>442</v>
      </c>
      <c r="BG117" s="261" t="s">
        <v>442</v>
      </c>
      <c r="BH117" s="261" t="s">
        <v>587</v>
      </c>
      <c r="BI117" s="293">
        <v>0.15229999999999999</v>
      </c>
      <c r="BJ117" s="261" t="s">
        <v>591</v>
      </c>
      <c r="BK117" s="261" t="s">
        <v>442</v>
      </c>
      <c r="BL117" s="294">
        <f t="shared" si="29"/>
        <v>7.8199999999999992E-2</v>
      </c>
      <c r="BM117" s="261" t="s">
        <v>442</v>
      </c>
      <c r="BN117" s="261" t="s">
        <v>442</v>
      </c>
      <c r="BO117" s="261" t="s">
        <v>442</v>
      </c>
      <c r="BP117" s="261" t="s">
        <v>442</v>
      </c>
      <c r="BQ117" s="261" t="s">
        <v>442</v>
      </c>
      <c r="BR117" s="261" t="s">
        <v>442</v>
      </c>
      <c r="BS117" s="261" t="s">
        <v>442</v>
      </c>
      <c r="BT117" s="261" t="s">
        <v>442</v>
      </c>
      <c r="BU117" s="261" t="s">
        <v>442</v>
      </c>
      <c r="BV117" s="261" t="s">
        <v>442</v>
      </c>
      <c r="BW117" s="261" t="s">
        <v>442</v>
      </c>
      <c r="BX117" s="261" t="s">
        <v>442</v>
      </c>
      <c r="BY117" s="261" t="s">
        <v>442</v>
      </c>
      <c r="BZ117" s="261" t="s">
        <v>442</v>
      </c>
      <c r="CA117" s="261" t="s">
        <v>442</v>
      </c>
      <c r="CB117" s="261" t="s">
        <v>442</v>
      </c>
      <c r="CC117" s="290">
        <v>0</v>
      </c>
      <c r="CD117" s="261" t="s">
        <v>442</v>
      </c>
      <c r="CE117" s="261" t="s">
        <v>442</v>
      </c>
      <c r="CF117" s="261" t="s">
        <v>442</v>
      </c>
      <c r="CG117" s="261" t="s">
        <v>442</v>
      </c>
      <c r="CH117" s="261" t="s">
        <v>442</v>
      </c>
      <c r="CI117" s="261" t="s">
        <v>442</v>
      </c>
      <c r="CJ117" s="261" t="s">
        <v>442</v>
      </c>
      <c r="CK117" s="261" t="s">
        <v>442</v>
      </c>
      <c r="CL117" s="261" t="s">
        <v>442</v>
      </c>
      <c r="CM117" s="261" t="s">
        <v>442</v>
      </c>
      <c r="CN117" s="261" t="s">
        <v>442</v>
      </c>
      <c r="CO117" s="261" t="s">
        <v>442</v>
      </c>
      <c r="CP117" s="261" t="s">
        <v>442</v>
      </c>
      <c r="CQ117" s="261" t="s">
        <v>442</v>
      </c>
      <c r="CR117" s="261" t="s">
        <v>588</v>
      </c>
      <c r="CS117" s="261" t="s">
        <v>433</v>
      </c>
      <c r="CT117" s="261" t="s">
        <v>442</v>
      </c>
      <c r="CU117" s="261" t="s">
        <v>589</v>
      </c>
      <c r="CV117" s="261" t="s">
        <v>442</v>
      </c>
      <c r="CW117" s="261" t="s">
        <v>442</v>
      </c>
      <c r="CX117" s="293">
        <f t="shared" si="30"/>
        <v>0.38989107690041619</v>
      </c>
      <c r="CY117" s="289">
        <v>139855550</v>
      </c>
      <c r="CZ117" s="287">
        <v>45573</v>
      </c>
      <c r="DA117" s="293">
        <v>0.66266476607706692</v>
      </c>
      <c r="DB117" s="261" t="s">
        <v>442</v>
      </c>
      <c r="DC117" s="261" t="s">
        <v>442</v>
      </c>
      <c r="DD117" s="261" t="s">
        <v>577</v>
      </c>
    </row>
    <row r="118" spans="1:108">
      <c r="A118" s="264" t="s">
        <v>380</v>
      </c>
      <c r="B118" s="284">
        <v>1854</v>
      </c>
      <c r="C118" s="284">
        <f t="shared" si="17"/>
        <v>1854</v>
      </c>
      <c r="D118" s="285">
        <v>9936</v>
      </c>
      <c r="E118" s="286">
        <f t="shared" si="18"/>
        <v>9936</v>
      </c>
      <c r="F118" s="287">
        <v>45869</v>
      </c>
      <c r="G118" s="285" t="s">
        <v>159</v>
      </c>
      <c r="H118" s="285" t="s">
        <v>573</v>
      </c>
      <c r="I118" s="261">
        <v>2021</v>
      </c>
      <c r="J118" s="261" t="s">
        <v>574</v>
      </c>
      <c r="K118" s="261" t="s">
        <v>575</v>
      </c>
      <c r="L118" s="288">
        <v>628043</v>
      </c>
      <c r="M118" s="261" t="s">
        <v>576</v>
      </c>
      <c r="N118" s="261" t="s">
        <v>577</v>
      </c>
      <c r="O118" s="261" t="s">
        <v>578</v>
      </c>
      <c r="P118" s="287">
        <v>43336</v>
      </c>
      <c r="Q118" s="287" t="s">
        <v>592</v>
      </c>
      <c r="R118" s="261" t="s">
        <v>577</v>
      </c>
      <c r="S118" s="261" t="s">
        <v>580</v>
      </c>
      <c r="T118" s="261">
        <v>66</v>
      </c>
      <c r="U118" s="288">
        <v>0</v>
      </c>
      <c r="V118" s="289">
        <v>0</v>
      </c>
      <c r="W118" s="261" t="str">
        <f t="shared" si="19"/>
        <v>PERF</v>
      </c>
      <c r="X118" s="261" t="s">
        <v>581</v>
      </c>
      <c r="Y118" s="261" t="s">
        <v>581</v>
      </c>
      <c r="Z118" s="261" t="s">
        <v>573</v>
      </c>
      <c r="AA118" s="264" t="s">
        <v>380</v>
      </c>
      <c r="AB118" s="286">
        <f t="shared" si="20"/>
        <v>1854</v>
      </c>
      <c r="AC118" s="286">
        <v>7849</v>
      </c>
      <c r="AD118" s="286">
        <f t="shared" si="21"/>
        <v>7849</v>
      </c>
      <c r="AE118" s="261" t="s">
        <v>582</v>
      </c>
      <c r="AF118" s="261" t="s">
        <v>583</v>
      </c>
      <c r="AG118" s="290">
        <v>2115560</v>
      </c>
      <c r="AH118" s="261" t="s">
        <v>583</v>
      </c>
      <c r="AI118" s="291">
        <v>43272</v>
      </c>
      <c r="AJ118" s="261" t="s">
        <v>584</v>
      </c>
      <c r="AK118" s="292">
        <v>45688</v>
      </c>
      <c r="AL118" s="292" t="s">
        <v>585</v>
      </c>
      <c r="AM118" s="292" t="s">
        <v>442</v>
      </c>
      <c r="AN118" s="261" t="s">
        <v>442</v>
      </c>
      <c r="AO118" s="261" t="s">
        <v>442</v>
      </c>
      <c r="AP118" s="261" t="s">
        <v>442</v>
      </c>
      <c r="AQ118" s="261" t="s">
        <v>442</v>
      </c>
      <c r="AR118" s="290">
        <v>96</v>
      </c>
      <c r="AS118" s="287">
        <f t="shared" si="28"/>
        <v>48749</v>
      </c>
      <c r="AT118" s="261">
        <v>180</v>
      </c>
      <c r="AU118" s="261" t="s">
        <v>442</v>
      </c>
      <c r="AV118" s="290">
        <v>1196620</v>
      </c>
      <c r="AW118" s="290">
        <v>802895.25</v>
      </c>
      <c r="AX118" s="261" t="s">
        <v>442</v>
      </c>
      <c r="AY118" s="261" t="s">
        <v>442</v>
      </c>
      <c r="AZ118" s="290">
        <v>1196620</v>
      </c>
      <c r="BA118" s="261">
        <v>100</v>
      </c>
      <c r="BB118" s="261" t="s">
        <v>442</v>
      </c>
      <c r="BC118" s="261" t="s">
        <v>586</v>
      </c>
      <c r="BD118" s="261" t="s">
        <v>586</v>
      </c>
      <c r="BE118" s="289">
        <v>13966</v>
      </c>
      <c r="BF118" s="261" t="s">
        <v>442</v>
      </c>
      <c r="BG118" s="261" t="s">
        <v>442</v>
      </c>
      <c r="BH118" s="261" t="s">
        <v>587</v>
      </c>
      <c r="BI118" s="293">
        <v>0.14249999999999999</v>
      </c>
      <c r="BJ118" s="261" t="s">
        <v>596</v>
      </c>
      <c r="BK118" s="261" t="s">
        <v>442</v>
      </c>
      <c r="BL118" s="294">
        <f t="shared" si="29"/>
        <v>6.8399999999999989E-2</v>
      </c>
      <c r="BM118" s="261" t="s">
        <v>442</v>
      </c>
      <c r="BN118" s="261" t="s">
        <v>442</v>
      </c>
      <c r="BO118" s="261" t="s">
        <v>442</v>
      </c>
      <c r="BP118" s="261" t="s">
        <v>442</v>
      </c>
      <c r="BQ118" s="261" t="s">
        <v>442</v>
      </c>
      <c r="BR118" s="261" t="s">
        <v>442</v>
      </c>
      <c r="BS118" s="261" t="s">
        <v>442</v>
      </c>
      <c r="BT118" s="261" t="s">
        <v>442</v>
      </c>
      <c r="BU118" s="261" t="s">
        <v>442</v>
      </c>
      <c r="BV118" s="261" t="s">
        <v>442</v>
      </c>
      <c r="BW118" s="261" t="s">
        <v>442</v>
      </c>
      <c r="BX118" s="261" t="s">
        <v>442</v>
      </c>
      <c r="BY118" s="261" t="s">
        <v>442</v>
      </c>
      <c r="BZ118" s="261" t="s">
        <v>442</v>
      </c>
      <c r="CA118" s="261" t="s">
        <v>442</v>
      </c>
      <c r="CB118" s="261" t="s">
        <v>442</v>
      </c>
      <c r="CC118" s="290">
        <v>42170</v>
      </c>
      <c r="CD118" s="261" t="s">
        <v>442</v>
      </c>
      <c r="CE118" s="261" t="s">
        <v>442</v>
      </c>
      <c r="CF118" s="261" t="s">
        <v>442</v>
      </c>
      <c r="CG118" s="261" t="s">
        <v>442</v>
      </c>
      <c r="CH118" s="261" t="s">
        <v>442</v>
      </c>
      <c r="CI118" s="261" t="s">
        <v>442</v>
      </c>
      <c r="CJ118" s="261" t="s">
        <v>442</v>
      </c>
      <c r="CK118" s="261" t="s">
        <v>442</v>
      </c>
      <c r="CL118" s="261" t="s">
        <v>442</v>
      </c>
      <c r="CM118" s="261" t="s">
        <v>442</v>
      </c>
      <c r="CN118" s="261" t="s">
        <v>442</v>
      </c>
      <c r="CO118" s="261" t="s">
        <v>442</v>
      </c>
      <c r="CP118" s="261" t="s">
        <v>442</v>
      </c>
      <c r="CQ118" s="261" t="s">
        <v>442</v>
      </c>
      <c r="CR118" s="261" t="s">
        <v>588</v>
      </c>
      <c r="CS118" s="261" t="s">
        <v>433</v>
      </c>
      <c r="CT118" s="261" t="s">
        <v>442</v>
      </c>
      <c r="CU118" s="261" t="s">
        <v>589</v>
      </c>
      <c r="CV118" s="261" t="s">
        <v>442</v>
      </c>
      <c r="CW118" s="261" t="s">
        <v>442</v>
      </c>
      <c r="CX118" s="293">
        <f t="shared" si="30"/>
        <v>0.64741234163929029</v>
      </c>
      <c r="CY118" s="289">
        <v>1848312</v>
      </c>
      <c r="CZ118" s="287">
        <v>45716</v>
      </c>
      <c r="DA118" s="293">
        <v>0.54865331165270659</v>
      </c>
      <c r="DB118" s="261" t="s">
        <v>442</v>
      </c>
      <c r="DC118" s="261" t="s">
        <v>442</v>
      </c>
      <c r="DD118" s="261" t="s">
        <v>577</v>
      </c>
    </row>
    <row r="119" spans="1:108">
      <c r="A119" s="264" t="s">
        <v>380</v>
      </c>
      <c r="B119" s="284">
        <v>2549</v>
      </c>
      <c r="C119" s="284">
        <f t="shared" si="17"/>
        <v>2549</v>
      </c>
      <c r="D119" s="285">
        <v>11321</v>
      </c>
      <c r="E119" s="286">
        <f t="shared" si="18"/>
        <v>11321</v>
      </c>
      <c r="F119" s="287">
        <v>45869</v>
      </c>
      <c r="G119" s="285" t="s">
        <v>159</v>
      </c>
      <c r="H119" s="285" t="s">
        <v>573</v>
      </c>
      <c r="I119" s="261">
        <v>2021</v>
      </c>
      <c r="J119" s="261" t="s">
        <v>574</v>
      </c>
      <c r="K119" s="261" t="s">
        <v>575</v>
      </c>
      <c r="L119" s="288">
        <v>760824</v>
      </c>
      <c r="M119" s="261" t="s">
        <v>576</v>
      </c>
      <c r="N119" s="261" t="s">
        <v>577</v>
      </c>
      <c r="O119" s="261" t="s">
        <v>578</v>
      </c>
      <c r="P119" s="287">
        <v>45618</v>
      </c>
      <c r="Q119" s="287" t="s">
        <v>592</v>
      </c>
      <c r="R119" s="261" t="s">
        <v>577</v>
      </c>
      <c r="S119" s="261" t="s">
        <v>580</v>
      </c>
      <c r="T119" s="261">
        <v>5</v>
      </c>
      <c r="U119" s="288">
        <v>0</v>
      </c>
      <c r="V119" s="289">
        <v>0</v>
      </c>
      <c r="W119" s="261" t="str">
        <f t="shared" si="19"/>
        <v>PERF</v>
      </c>
      <c r="X119" s="261" t="s">
        <v>581</v>
      </c>
      <c r="Y119" s="261" t="s">
        <v>581</v>
      </c>
      <c r="Z119" s="261" t="s">
        <v>573</v>
      </c>
      <c r="AA119" s="264" t="s">
        <v>380</v>
      </c>
      <c r="AB119" s="286">
        <f t="shared" si="20"/>
        <v>2549</v>
      </c>
      <c r="AC119" s="286">
        <v>9325</v>
      </c>
      <c r="AD119" s="286">
        <f t="shared" si="21"/>
        <v>9325</v>
      </c>
      <c r="AE119" s="261" t="s">
        <v>582</v>
      </c>
      <c r="AF119" s="261" t="s">
        <v>583</v>
      </c>
      <c r="AG119" s="290">
        <v>3382441</v>
      </c>
      <c r="AH119" s="261" t="s">
        <v>583</v>
      </c>
      <c r="AI119" s="291">
        <v>45523</v>
      </c>
      <c r="AJ119" s="261" t="s">
        <v>584</v>
      </c>
      <c r="AK119" s="292">
        <v>45688</v>
      </c>
      <c r="AL119" s="292" t="s">
        <v>585</v>
      </c>
      <c r="AM119" s="292" t="s">
        <v>442</v>
      </c>
      <c r="AN119" s="261" t="s">
        <v>442</v>
      </c>
      <c r="AO119" s="261" t="s">
        <v>442</v>
      </c>
      <c r="AP119" s="261" t="s">
        <v>442</v>
      </c>
      <c r="AQ119" s="261" t="s">
        <v>442</v>
      </c>
      <c r="AR119" s="290">
        <v>171</v>
      </c>
      <c r="AS119" s="287">
        <f t="shared" si="28"/>
        <v>50999</v>
      </c>
      <c r="AT119" s="261">
        <v>180</v>
      </c>
      <c r="AU119" s="261" t="s">
        <v>442</v>
      </c>
      <c r="AV119" s="290">
        <v>2532456</v>
      </c>
      <c r="AW119" s="290">
        <v>2493611.23</v>
      </c>
      <c r="AX119" s="261" t="s">
        <v>442</v>
      </c>
      <c r="AY119" s="261" t="s">
        <v>442</v>
      </c>
      <c r="AZ119" s="290">
        <v>2532456</v>
      </c>
      <c r="BA119" s="261">
        <v>100</v>
      </c>
      <c r="BB119" s="261" t="s">
        <v>442</v>
      </c>
      <c r="BC119" s="261" t="s">
        <v>586</v>
      </c>
      <c r="BD119" s="261" t="s">
        <v>586</v>
      </c>
      <c r="BE119" s="289">
        <v>33754</v>
      </c>
      <c r="BF119" s="261" t="s">
        <v>442</v>
      </c>
      <c r="BG119" s="261" t="s">
        <v>442</v>
      </c>
      <c r="BH119" s="261" t="s">
        <v>587</v>
      </c>
      <c r="BI119" s="293">
        <v>0.1421</v>
      </c>
      <c r="BJ119" s="261" t="s">
        <v>591</v>
      </c>
      <c r="BK119" s="261" t="s">
        <v>442</v>
      </c>
      <c r="BL119" s="294">
        <f t="shared" si="29"/>
        <v>6.8000000000000005E-2</v>
      </c>
      <c r="BM119" s="261" t="s">
        <v>442</v>
      </c>
      <c r="BN119" s="261" t="s">
        <v>442</v>
      </c>
      <c r="BO119" s="261" t="s">
        <v>442</v>
      </c>
      <c r="BP119" s="261" t="s">
        <v>442</v>
      </c>
      <c r="BQ119" s="261" t="s">
        <v>442</v>
      </c>
      <c r="BR119" s="261" t="s">
        <v>442</v>
      </c>
      <c r="BS119" s="261" t="s">
        <v>442</v>
      </c>
      <c r="BT119" s="261" t="s">
        <v>442</v>
      </c>
      <c r="BU119" s="261" t="s">
        <v>442</v>
      </c>
      <c r="BV119" s="261" t="s">
        <v>442</v>
      </c>
      <c r="BW119" s="261" t="s">
        <v>442</v>
      </c>
      <c r="BX119" s="261" t="s">
        <v>442</v>
      </c>
      <c r="BY119" s="261" t="s">
        <v>442</v>
      </c>
      <c r="BZ119" s="261" t="s">
        <v>442</v>
      </c>
      <c r="CA119" s="261" t="s">
        <v>442</v>
      </c>
      <c r="CB119" s="261" t="s">
        <v>442</v>
      </c>
      <c r="CC119" s="290">
        <v>0</v>
      </c>
      <c r="CD119" s="261" t="s">
        <v>442</v>
      </c>
      <c r="CE119" s="261" t="s">
        <v>442</v>
      </c>
      <c r="CF119" s="261" t="s">
        <v>442</v>
      </c>
      <c r="CG119" s="261" t="s">
        <v>442</v>
      </c>
      <c r="CH119" s="261" t="s">
        <v>442</v>
      </c>
      <c r="CI119" s="261" t="s">
        <v>442</v>
      </c>
      <c r="CJ119" s="261" t="s">
        <v>442</v>
      </c>
      <c r="CK119" s="261" t="s">
        <v>442</v>
      </c>
      <c r="CL119" s="261" t="s">
        <v>442</v>
      </c>
      <c r="CM119" s="261" t="s">
        <v>442</v>
      </c>
      <c r="CN119" s="261" t="s">
        <v>442</v>
      </c>
      <c r="CO119" s="261" t="s">
        <v>442</v>
      </c>
      <c r="CP119" s="261" t="s">
        <v>442</v>
      </c>
      <c r="CQ119" s="261" t="s">
        <v>442</v>
      </c>
      <c r="CR119" s="261" t="s">
        <v>588</v>
      </c>
      <c r="CS119" s="261" t="s">
        <v>433</v>
      </c>
      <c r="CT119" s="261" t="s">
        <v>442</v>
      </c>
      <c r="CU119" s="261" t="s">
        <v>589</v>
      </c>
      <c r="CV119" s="261" t="s">
        <v>442</v>
      </c>
      <c r="CW119" s="261" t="s">
        <v>442</v>
      </c>
      <c r="CX119" s="293">
        <f t="shared" si="30"/>
        <v>0.74870662932479826</v>
      </c>
      <c r="CY119" s="289">
        <v>3382441</v>
      </c>
      <c r="CZ119" s="287">
        <v>45523</v>
      </c>
      <c r="DA119" s="293">
        <v>0.74870662932479826</v>
      </c>
      <c r="DB119" s="261" t="s">
        <v>442</v>
      </c>
      <c r="DC119" s="261" t="s">
        <v>442</v>
      </c>
      <c r="DD119" s="261" t="s">
        <v>577</v>
      </c>
    </row>
    <row r="120" spans="1:108">
      <c r="A120" s="264" t="s">
        <v>380</v>
      </c>
      <c r="B120" s="284">
        <v>1416</v>
      </c>
      <c r="C120" s="284">
        <f t="shared" si="17"/>
        <v>1416</v>
      </c>
      <c r="D120" s="285">
        <v>8217</v>
      </c>
      <c r="E120" s="286">
        <f t="shared" si="18"/>
        <v>8217</v>
      </c>
      <c r="F120" s="287">
        <v>45869</v>
      </c>
      <c r="G120" s="285" t="s">
        <v>159</v>
      </c>
      <c r="H120" s="285" t="s">
        <v>573</v>
      </c>
      <c r="I120" s="261">
        <v>2021</v>
      </c>
      <c r="J120" s="261" t="s">
        <v>574</v>
      </c>
      <c r="K120" s="261" t="s">
        <v>575</v>
      </c>
      <c r="L120" s="288">
        <v>255278</v>
      </c>
      <c r="M120" s="261" t="s">
        <v>576</v>
      </c>
      <c r="N120" s="261" t="s">
        <v>577</v>
      </c>
      <c r="O120" s="261" t="s">
        <v>578</v>
      </c>
      <c r="P120" s="287">
        <v>41963</v>
      </c>
      <c r="Q120" s="287" t="s">
        <v>590</v>
      </c>
      <c r="R120" s="261" t="s">
        <v>577</v>
      </c>
      <c r="S120" s="261" t="s">
        <v>580</v>
      </c>
      <c r="T120" s="261">
        <v>121</v>
      </c>
      <c r="U120" s="288">
        <v>0</v>
      </c>
      <c r="V120" s="289">
        <v>0</v>
      </c>
      <c r="W120" s="261" t="str">
        <f t="shared" si="19"/>
        <v>PERF</v>
      </c>
      <c r="X120" s="261" t="s">
        <v>581</v>
      </c>
      <c r="Y120" s="261" t="s">
        <v>581</v>
      </c>
      <c r="Z120" s="261" t="s">
        <v>573</v>
      </c>
      <c r="AA120" s="264" t="s">
        <v>380</v>
      </c>
      <c r="AB120" s="286">
        <f t="shared" si="20"/>
        <v>1416</v>
      </c>
      <c r="AC120" s="286">
        <v>6719</v>
      </c>
      <c r="AD120" s="286">
        <f t="shared" si="21"/>
        <v>6719</v>
      </c>
      <c r="AE120" s="261" t="s">
        <v>593</v>
      </c>
      <c r="AF120" s="261" t="s">
        <v>583</v>
      </c>
      <c r="AG120" s="290">
        <v>908892</v>
      </c>
      <c r="AH120" s="261" t="s">
        <v>583</v>
      </c>
      <c r="AI120" s="291">
        <v>39776</v>
      </c>
      <c r="AJ120" s="261" t="s">
        <v>584</v>
      </c>
      <c r="AK120" s="292">
        <v>45688</v>
      </c>
      <c r="AL120" s="292" t="s">
        <v>585</v>
      </c>
      <c r="AM120" s="292" t="s">
        <v>442</v>
      </c>
      <c r="AN120" s="261" t="s">
        <v>442</v>
      </c>
      <c r="AO120" s="261" t="s">
        <v>442</v>
      </c>
      <c r="AP120" s="261" t="s">
        <v>442</v>
      </c>
      <c r="AQ120" s="261" t="s">
        <v>442</v>
      </c>
      <c r="AR120" s="290" t="s">
        <v>442</v>
      </c>
      <c r="AS120" s="287" t="s">
        <v>442</v>
      </c>
      <c r="AT120" s="261">
        <v>180</v>
      </c>
      <c r="AU120" s="261" t="s">
        <v>442</v>
      </c>
      <c r="AV120" s="290" t="s">
        <v>442</v>
      </c>
      <c r="AW120" s="290" t="s">
        <v>442</v>
      </c>
      <c r="AX120" s="261" t="s">
        <v>442</v>
      </c>
      <c r="AY120" s="261" t="s">
        <v>442</v>
      </c>
      <c r="AZ120" s="290" t="s">
        <v>442</v>
      </c>
      <c r="BA120" s="261">
        <v>100</v>
      </c>
      <c r="BB120" s="261" t="s">
        <v>442</v>
      </c>
      <c r="BC120" s="261" t="s">
        <v>586</v>
      </c>
      <c r="BD120" s="261" t="s">
        <v>586</v>
      </c>
      <c r="BE120" s="289" t="s">
        <v>442</v>
      </c>
      <c r="BF120" s="261" t="s">
        <v>442</v>
      </c>
      <c r="BG120" s="261" t="s">
        <v>442</v>
      </c>
      <c r="BH120" s="261" t="s">
        <v>587</v>
      </c>
      <c r="BI120" s="293" t="s">
        <v>442</v>
      </c>
      <c r="BJ120" s="261" t="s">
        <v>442</v>
      </c>
      <c r="BK120" s="261" t="s">
        <v>442</v>
      </c>
      <c r="BL120" s="294" t="s">
        <v>442</v>
      </c>
      <c r="BM120" s="261" t="s">
        <v>442</v>
      </c>
      <c r="BN120" s="261" t="s">
        <v>442</v>
      </c>
      <c r="BO120" s="261" t="s">
        <v>442</v>
      </c>
      <c r="BP120" s="261" t="s">
        <v>442</v>
      </c>
      <c r="BQ120" s="261" t="s">
        <v>442</v>
      </c>
      <c r="BR120" s="261" t="s">
        <v>442</v>
      </c>
      <c r="BS120" s="261" t="s">
        <v>442</v>
      </c>
      <c r="BT120" s="261" t="s">
        <v>442</v>
      </c>
      <c r="BU120" s="261" t="s">
        <v>442</v>
      </c>
      <c r="BV120" s="261" t="s">
        <v>442</v>
      </c>
      <c r="BW120" s="261" t="s">
        <v>442</v>
      </c>
      <c r="BX120" s="261" t="s">
        <v>442</v>
      </c>
      <c r="BY120" s="261" t="s">
        <v>442</v>
      </c>
      <c r="BZ120" s="261" t="s">
        <v>442</v>
      </c>
      <c r="CA120" s="261" t="s">
        <v>442</v>
      </c>
      <c r="CB120" s="261">
        <v>45835</v>
      </c>
      <c r="CC120" s="290" t="s">
        <v>442</v>
      </c>
      <c r="CD120" s="261" t="s">
        <v>442</v>
      </c>
      <c r="CE120" s="261" t="s">
        <v>442</v>
      </c>
      <c r="CF120" s="261" t="s">
        <v>442</v>
      </c>
      <c r="CG120" s="261" t="s">
        <v>442</v>
      </c>
      <c r="CH120" s="261" t="s">
        <v>442</v>
      </c>
      <c r="CI120" s="261" t="s">
        <v>442</v>
      </c>
      <c r="CJ120" s="261" t="s">
        <v>442</v>
      </c>
      <c r="CK120" s="261" t="s">
        <v>442</v>
      </c>
      <c r="CL120" s="261" t="s">
        <v>442</v>
      </c>
      <c r="CM120" s="261" t="s">
        <v>442</v>
      </c>
      <c r="CN120" s="261" t="s">
        <v>442</v>
      </c>
      <c r="CO120" s="261" t="s">
        <v>442</v>
      </c>
      <c r="CP120" s="261" t="s">
        <v>442</v>
      </c>
      <c r="CQ120" s="261" t="s">
        <v>442</v>
      </c>
      <c r="CR120" s="261" t="s">
        <v>588</v>
      </c>
      <c r="CS120" s="261" t="s">
        <v>433</v>
      </c>
      <c r="CT120" s="261" t="s">
        <v>442</v>
      </c>
      <c r="CU120" s="261" t="s">
        <v>589</v>
      </c>
      <c r="CV120" s="261" t="s">
        <v>442</v>
      </c>
      <c r="CW120" s="261" t="s">
        <v>442</v>
      </c>
      <c r="CX120" s="293" t="s">
        <v>442</v>
      </c>
      <c r="CY120" s="289" t="s">
        <v>442</v>
      </c>
      <c r="CZ120" s="287" t="s">
        <v>442</v>
      </c>
      <c r="DA120" s="293" t="s">
        <v>442</v>
      </c>
      <c r="DB120" s="261" t="s">
        <v>442</v>
      </c>
      <c r="DC120" s="261" t="s">
        <v>442</v>
      </c>
      <c r="DD120" s="261" t="s">
        <v>577</v>
      </c>
    </row>
    <row r="121" spans="1:108">
      <c r="A121" s="264" t="s">
        <v>380</v>
      </c>
      <c r="B121" s="284">
        <v>1428</v>
      </c>
      <c r="C121" s="284">
        <f t="shared" si="17"/>
        <v>1428</v>
      </c>
      <c r="D121" s="285">
        <v>8503</v>
      </c>
      <c r="E121" s="286">
        <f t="shared" si="18"/>
        <v>8503</v>
      </c>
      <c r="F121" s="287">
        <v>45869</v>
      </c>
      <c r="G121" s="285" t="s">
        <v>159</v>
      </c>
      <c r="H121" s="285" t="s">
        <v>573</v>
      </c>
      <c r="I121" s="261">
        <v>2021</v>
      </c>
      <c r="J121" s="261" t="s">
        <v>574</v>
      </c>
      <c r="K121" s="261" t="s">
        <v>575</v>
      </c>
      <c r="L121" s="288">
        <v>780072</v>
      </c>
      <c r="M121" s="261" t="s">
        <v>576</v>
      </c>
      <c r="N121" s="261" t="s">
        <v>577</v>
      </c>
      <c r="O121" s="261" t="s">
        <v>578</v>
      </c>
      <c r="P121" s="287">
        <v>41974</v>
      </c>
      <c r="Q121" s="287" t="s">
        <v>579</v>
      </c>
      <c r="R121" s="261" t="s">
        <v>577</v>
      </c>
      <c r="S121" s="261" t="s">
        <v>580</v>
      </c>
      <c r="T121" s="261">
        <v>114</v>
      </c>
      <c r="U121" s="288">
        <v>0</v>
      </c>
      <c r="V121" s="289">
        <v>0</v>
      </c>
      <c r="W121" s="261" t="str">
        <f t="shared" si="19"/>
        <v>PERF</v>
      </c>
      <c r="X121" s="261" t="s">
        <v>581</v>
      </c>
      <c r="Y121" s="261" t="s">
        <v>581</v>
      </c>
      <c r="Z121" s="261" t="s">
        <v>573</v>
      </c>
      <c r="AA121" s="264" t="s">
        <v>380</v>
      </c>
      <c r="AB121" s="286">
        <f t="shared" si="20"/>
        <v>1428</v>
      </c>
      <c r="AC121" s="286">
        <v>243</v>
      </c>
      <c r="AD121" s="286">
        <f t="shared" si="21"/>
        <v>243</v>
      </c>
      <c r="AE121" s="261" t="s">
        <v>593</v>
      </c>
      <c r="AF121" s="261" t="s">
        <v>583</v>
      </c>
      <c r="AG121" s="290">
        <v>2280303</v>
      </c>
      <c r="AH121" s="261" t="s">
        <v>583</v>
      </c>
      <c r="AI121" s="291">
        <v>38888</v>
      </c>
      <c r="AJ121" s="261" t="s">
        <v>584</v>
      </c>
      <c r="AK121" s="292">
        <v>45688</v>
      </c>
      <c r="AL121" s="292" t="s">
        <v>585</v>
      </c>
      <c r="AM121" s="292" t="s">
        <v>442</v>
      </c>
      <c r="AN121" s="261" t="s">
        <v>442</v>
      </c>
      <c r="AO121" s="261" t="s">
        <v>442</v>
      </c>
      <c r="AP121" s="261" t="s">
        <v>442</v>
      </c>
      <c r="AQ121" s="261" t="s">
        <v>442</v>
      </c>
      <c r="AR121" s="290">
        <v>52</v>
      </c>
      <c r="AS121" s="287">
        <f t="shared" ref="AS121:AS145" si="31">(AR121*30)+F121</f>
        <v>47429</v>
      </c>
      <c r="AT121" s="261">
        <v>180</v>
      </c>
      <c r="AU121" s="261" t="s">
        <v>442</v>
      </c>
      <c r="AV121" s="290">
        <v>2016950</v>
      </c>
      <c r="AW121" s="290">
        <v>1085780.77</v>
      </c>
      <c r="AX121" s="261" t="s">
        <v>442</v>
      </c>
      <c r="AY121" s="261" t="s">
        <v>442</v>
      </c>
      <c r="AZ121" s="290">
        <v>2016950</v>
      </c>
      <c r="BA121" s="261">
        <v>100</v>
      </c>
      <c r="BB121" s="261" t="s">
        <v>442</v>
      </c>
      <c r="BC121" s="261" t="s">
        <v>586</v>
      </c>
      <c r="BD121" s="261" t="s">
        <v>586</v>
      </c>
      <c r="BE121" s="289">
        <v>27765</v>
      </c>
      <c r="BF121" s="261" t="s">
        <v>442</v>
      </c>
      <c r="BG121" s="261" t="s">
        <v>442</v>
      </c>
      <c r="BH121" s="261" t="s">
        <v>587</v>
      </c>
      <c r="BI121" s="293">
        <v>0.14749999999999999</v>
      </c>
      <c r="BJ121" s="261" t="s">
        <v>596</v>
      </c>
      <c r="BK121" s="261" t="s">
        <v>442</v>
      </c>
      <c r="BL121" s="294">
        <f t="shared" ref="BL121:BL145" si="32">BI121-IF(BJ121="Prime",10.75%-3.5%,7.41%)</f>
        <v>7.3399999999999993E-2</v>
      </c>
      <c r="BM121" s="261" t="s">
        <v>442</v>
      </c>
      <c r="BN121" s="261" t="s">
        <v>442</v>
      </c>
      <c r="BO121" s="261" t="s">
        <v>442</v>
      </c>
      <c r="BP121" s="261" t="s">
        <v>442</v>
      </c>
      <c r="BQ121" s="261" t="s">
        <v>442</v>
      </c>
      <c r="BR121" s="261" t="s">
        <v>442</v>
      </c>
      <c r="BS121" s="261" t="s">
        <v>442</v>
      </c>
      <c r="BT121" s="261" t="s">
        <v>442</v>
      </c>
      <c r="BU121" s="261" t="s">
        <v>442</v>
      </c>
      <c r="BV121" s="261" t="s">
        <v>442</v>
      </c>
      <c r="BW121" s="261" t="s">
        <v>442</v>
      </c>
      <c r="BX121" s="261" t="s">
        <v>442</v>
      </c>
      <c r="BY121" s="261" t="s">
        <v>442</v>
      </c>
      <c r="BZ121" s="261" t="s">
        <v>442</v>
      </c>
      <c r="CA121" s="261" t="s">
        <v>442</v>
      </c>
      <c r="CB121" s="261" t="s">
        <v>442</v>
      </c>
      <c r="CC121" s="290">
        <v>0</v>
      </c>
      <c r="CD121" s="261" t="s">
        <v>442</v>
      </c>
      <c r="CE121" s="261" t="s">
        <v>442</v>
      </c>
      <c r="CF121" s="261" t="s">
        <v>442</v>
      </c>
      <c r="CG121" s="261" t="s">
        <v>442</v>
      </c>
      <c r="CH121" s="261" t="s">
        <v>442</v>
      </c>
      <c r="CI121" s="261" t="s">
        <v>442</v>
      </c>
      <c r="CJ121" s="261" t="s">
        <v>442</v>
      </c>
      <c r="CK121" s="261" t="s">
        <v>442</v>
      </c>
      <c r="CL121" s="261" t="s">
        <v>442</v>
      </c>
      <c r="CM121" s="261" t="s">
        <v>442</v>
      </c>
      <c r="CN121" s="261" t="s">
        <v>442</v>
      </c>
      <c r="CO121" s="261" t="s">
        <v>442</v>
      </c>
      <c r="CP121" s="261" t="s">
        <v>442</v>
      </c>
      <c r="CQ121" s="261" t="s">
        <v>442</v>
      </c>
      <c r="CR121" s="261" t="s">
        <v>588</v>
      </c>
      <c r="CS121" s="261" t="s">
        <v>433</v>
      </c>
      <c r="CT121" s="261" t="s">
        <v>442</v>
      </c>
      <c r="CU121" s="261" t="s">
        <v>589</v>
      </c>
      <c r="CV121" s="261" t="s">
        <v>442</v>
      </c>
      <c r="CW121" s="261" t="s">
        <v>442</v>
      </c>
      <c r="CX121" s="293">
        <f t="shared" ref="CX121:CX145" si="33">AV121/CY121</f>
        <v>0.67231666666666667</v>
      </c>
      <c r="CY121" s="289">
        <v>3000000</v>
      </c>
      <c r="CZ121" s="287">
        <v>45711</v>
      </c>
      <c r="DA121" s="293">
        <v>0.74846526029043858</v>
      </c>
      <c r="DB121" s="261" t="s">
        <v>442</v>
      </c>
      <c r="DC121" s="261" t="s">
        <v>442</v>
      </c>
      <c r="DD121" s="261" t="s">
        <v>577</v>
      </c>
    </row>
    <row r="122" spans="1:108">
      <c r="A122" s="264" t="s">
        <v>380</v>
      </c>
      <c r="B122" s="284">
        <v>1930</v>
      </c>
      <c r="C122" s="284">
        <f t="shared" si="17"/>
        <v>1930</v>
      </c>
      <c r="D122" s="285">
        <v>10024</v>
      </c>
      <c r="E122" s="286">
        <f t="shared" si="18"/>
        <v>10024</v>
      </c>
      <c r="F122" s="287">
        <v>45869</v>
      </c>
      <c r="G122" s="285" t="s">
        <v>159</v>
      </c>
      <c r="H122" s="285" t="s">
        <v>573</v>
      </c>
      <c r="I122" s="261">
        <v>2021</v>
      </c>
      <c r="J122" s="261" t="s">
        <v>574</v>
      </c>
      <c r="K122" s="261" t="s">
        <v>575</v>
      </c>
      <c r="L122" s="288">
        <v>1300104</v>
      </c>
      <c r="M122" s="261" t="s">
        <v>576</v>
      </c>
      <c r="N122" s="261" t="s">
        <v>577</v>
      </c>
      <c r="O122" s="261" t="s">
        <v>578</v>
      </c>
      <c r="P122" s="287">
        <v>43536</v>
      </c>
      <c r="Q122" s="287" t="s">
        <v>592</v>
      </c>
      <c r="R122" s="261" t="s">
        <v>577</v>
      </c>
      <c r="S122" s="261" t="s">
        <v>580</v>
      </c>
      <c r="T122" s="261">
        <v>70</v>
      </c>
      <c r="U122" s="288">
        <v>0</v>
      </c>
      <c r="V122" s="289">
        <v>0</v>
      </c>
      <c r="W122" s="261" t="str">
        <f t="shared" si="19"/>
        <v>PERF</v>
      </c>
      <c r="X122" s="261" t="s">
        <v>581</v>
      </c>
      <c r="Y122" s="261" t="s">
        <v>581</v>
      </c>
      <c r="Z122" s="261" t="s">
        <v>573</v>
      </c>
      <c r="AA122" s="264" t="s">
        <v>380</v>
      </c>
      <c r="AB122" s="286">
        <f t="shared" si="20"/>
        <v>1930</v>
      </c>
      <c r="AC122" s="286">
        <v>7915</v>
      </c>
      <c r="AD122" s="286">
        <f t="shared" si="21"/>
        <v>7915</v>
      </c>
      <c r="AE122" s="261" t="s">
        <v>582</v>
      </c>
      <c r="AF122" s="261" t="s">
        <v>583</v>
      </c>
      <c r="AG122" s="290">
        <v>6213295</v>
      </c>
      <c r="AH122" s="261" t="s">
        <v>583</v>
      </c>
      <c r="AI122" s="291">
        <v>43374</v>
      </c>
      <c r="AJ122" s="261" t="s">
        <v>584</v>
      </c>
      <c r="AK122" s="292">
        <v>45688</v>
      </c>
      <c r="AL122" s="292" t="s">
        <v>585</v>
      </c>
      <c r="AM122" s="292" t="s">
        <v>442</v>
      </c>
      <c r="AN122" s="261" t="s">
        <v>442</v>
      </c>
      <c r="AO122" s="261" t="s">
        <v>442</v>
      </c>
      <c r="AP122" s="261" t="s">
        <v>442</v>
      </c>
      <c r="AQ122" s="261" t="s">
        <v>442</v>
      </c>
      <c r="AR122" s="290">
        <v>103</v>
      </c>
      <c r="AS122" s="287">
        <f t="shared" si="31"/>
        <v>48959</v>
      </c>
      <c r="AT122" s="261">
        <v>180</v>
      </c>
      <c r="AU122" s="261" t="s">
        <v>442</v>
      </c>
      <c r="AV122" s="290">
        <v>3943688</v>
      </c>
      <c r="AW122" s="290">
        <v>3048604.24</v>
      </c>
      <c r="AX122" s="261" t="s">
        <v>442</v>
      </c>
      <c r="AY122" s="261" t="s">
        <v>442</v>
      </c>
      <c r="AZ122" s="290">
        <v>3943688</v>
      </c>
      <c r="BA122" s="261">
        <v>100</v>
      </c>
      <c r="BB122" s="261" t="s">
        <v>442</v>
      </c>
      <c r="BC122" s="261" t="s">
        <v>586</v>
      </c>
      <c r="BD122" s="261" t="s">
        <v>586</v>
      </c>
      <c r="BE122" s="289">
        <v>49951</v>
      </c>
      <c r="BF122" s="261" t="s">
        <v>442</v>
      </c>
      <c r="BG122" s="261" t="s">
        <v>442</v>
      </c>
      <c r="BH122" s="261" t="s">
        <v>587</v>
      </c>
      <c r="BI122" s="293">
        <v>0.13750000000000001</v>
      </c>
      <c r="BJ122" s="261" t="s">
        <v>596</v>
      </c>
      <c r="BK122" s="261" t="s">
        <v>442</v>
      </c>
      <c r="BL122" s="294">
        <f t="shared" si="32"/>
        <v>6.3400000000000012E-2</v>
      </c>
      <c r="BM122" s="261" t="s">
        <v>442</v>
      </c>
      <c r="BN122" s="261" t="s">
        <v>442</v>
      </c>
      <c r="BO122" s="261" t="s">
        <v>442</v>
      </c>
      <c r="BP122" s="261" t="s">
        <v>442</v>
      </c>
      <c r="BQ122" s="261" t="s">
        <v>442</v>
      </c>
      <c r="BR122" s="261" t="s">
        <v>442</v>
      </c>
      <c r="BS122" s="261" t="s">
        <v>442</v>
      </c>
      <c r="BT122" s="261" t="s">
        <v>442</v>
      </c>
      <c r="BU122" s="261" t="s">
        <v>442</v>
      </c>
      <c r="BV122" s="261" t="s">
        <v>442</v>
      </c>
      <c r="BW122" s="261" t="s">
        <v>442</v>
      </c>
      <c r="BX122" s="261" t="s">
        <v>442</v>
      </c>
      <c r="BY122" s="261" t="s">
        <v>442</v>
      </c>
      <c r="BZ122" s="261" t="s">
        <v>442</v>
      </c>
      <c r="CA122" s="261" t="s">
        <v>442</v>
      </c>
      <c r="CB122" s="261" t="s">
        <v>442</v>
      </c>
      <c r="CC122" s="290">
        <v>53831</v>
      </c>
      <c r="CD122" s="261" t="s">
        <v>442</v>
      </c>
      <c r="CE122" s="261" t="s">
        <v>442</v>
      </c>
      <c r="CF122" s="261" t="s">
        <v>442</v>
      </c>
      <c r="CG122" s="261" t="s">
        <v>442</v>
      </c>
      <c r="CH122" s="261" t="s">
        <v>442</v>
      </c>
      <c r="CI122" s="261" t="s">
        <v>442</v>
      </c>
      <c r="CJ122" s="261" t="s">
        <v>442</v>
      </c>
      <c r="CK122" s="261" t="s">
        <v>442</v>
      </c>
      <c r="CL122" s="261" t="s">
        <v>442</v>
      </c>
      <c r="CM122" s="261" t="s">
        <v>442</v>
      </c>
      <c r="CN122" s="261" t="s">
        <v>442</v>
      </c>
      <c r="CO122" s="261" t="s">
        <v>442</v>
      </c>
      <c r="CP122" s="261" t="s">
        <v>442</v>
      </c>
      <c r="CQ122" s="261" t="s">
        <v>442</v>
      </c>
      <c r="CR122" s="261" t="s">
        <v>588</v>
      </c>
      <c r="CS122" s="261" t="s">
        <v>433</v>
      </c>
      <c r="CT122" s="261" t="s">
        <v>442</v>
      </c>
      <c r="CU122" s="261" t="s">
        <v>589</v>
      </c>
      <c r="CV122" s="261" t="s">
        <v>442</v>
      </c>
      <c r="CW122" s="261" t="s">
        <v>442</v>
      </c>
      <c r="CX122" s="293">
        <f t="shared" si="33"/>
        <v>0.64327655935951733</v>
      </c>
      <c r="CY122" s="289">
        <v>6130626</v>
      </c>
      <c r="CZ122" s="287">
        <v>45747</v>
      </c>
      <c r="DA122" s="293">
        <v>0.62016273169067293</v>
      </c>
      <c r="DB122" s="261" t="s">
        <v>442</v>
      </c>
      <c r="DC122" s="261" t="s">
        <v>442</v>
      </c>
      <c r="DD122" s="261" t="s">
        <v>577</v>
      </c>
    </row>
    <row r="123" spans="1:108">
      <c r="A123" s="264" t="s">
        <v>380</v>
      </c>
      <c r="B123" s="284">
        <v>1675</v>
      </c>
      <c r="C123" s="284">
        <f t="shared" si="17"/>
        <v>1675</v>
      </c>
      <c r="D123" s="285">
        <v>9535</v>
      </c>
      <c r="E123" s="286">
        <f t="shared" si="18"/>
        <v>9535</v>
      </c>
      <c r="F123" s="287">
        <v>45869</v>
      </c>
      <c r="G123" s="285" t="s">
        <v>159</v>
      </c>
      <c r="H123" s="285" t="s">
        <v>573</v>
      </c>
      <c r="I123" s="261">
        <v>2021</v>
      </c>
      <c r="J123" s="261" t="s">
        <v>574</v>
      </c>
      <c r="K123" s="261" t="s">
        <v>575</v>
      </c>
      <c r="L123" s="288">
        <v>718655</v>
      </c>
      <c r="M123" s="261" t="s">
        <v>576</v>
      </c>
      <c r="N123" s="261" t="s">
        <v>577</v>
      </c>
      <c r="O123" s="261" t="s">
        <v>578</v>
      </c>
      <c r="P123" s="287">
        <v>42790</v>
      </c>
      <c r="Q123" s="287" t="s">
        <v>579</v>
      </c>
      <c r="R123" s="261" t="s">
        <v>577</v>
      </c>
      <c r="S123" s="261" t="s">
        <v>580</v>
      </c>
      <c r="T123" s="261">
        <v>86</v>
      </c>
      <c r="U123" s="288">
        <v>0</v>
      </c>
      <c r="V123" s="289">
        <v>0</v>
      </c>
      <c r="W123" s="261" t="str">
        <f t="shared" si="19"/>
        <v>PERF</v>
      </c>
      <c r="X123" s="261" t="s">
        <v>581</v>
      </c>
      <c r="Y123" s="261" t="s">
        <v>581</v>
      </c>
      <c r="Z123" s="261" t="s">
        <v>573</v>
      </c>
      <c r="AA123" s="264" t="s">
        <v>380</v>
      </c>
      <c r="AB123" s="286">
        <f t="shared" si="20"/>
        <v>1675</v>
      </c>
      <c r="AC123" s="286">
        <v>7648</v>
      </c>
      <c r="AD123" s="286">
        <f t="shared" si="21"/>
        <v>7648</v>
      </c>
      <c r="AE123" s="261" t="s">
        <v>582</v>
      </c>
      <c r="AF123" s="261" t="s">
        <v>583</v>
      </c>
      <c r="AG123" s="290">
        <v>2862895</v>
      </c>
      <c r="AH123" s="261" t="s">
        <v>583</v>
      </c>
      <c r="AI123" s="291">
        <v>42717</v>
      </c>
      <c r="AJ123" s="261" t="s">
        <v>584</v>
      </c>
      <c r="AK123" s="292">
        <v>45688</v>
      </c>
      <c r="AL123" s="292" t="s">
        <v>585</v>
      </c>
      <c r="AM123" s="292" t="s">
        <v>442</v>
      </c>
      <c r="AN123" s="261" t="s">
        <v>442</v>
      </c>
      <c r="AO123" s="261" t="s">
        <v>442</v>
      </c>
      <c r="AP123" s="261" t="s">
        <v>442</v>
      </c>
      <c r="AQ123" s="261" t="s">
        <v>442</v>
      </c>
      <c r="AR123" s="290">
        <v>78</v>
      </c>
      <c r="AS123" s="287">
        <f t="shared" si="31"/>
        <v>48209</v>
      </c>
      <c r="AT123" s="261">
        <v>180</v>
      </c>
      <c r="AU123" s="261" t="s">
        <v>442</v>
      </c>
      <c r="AV123" s="290">
        <v>2056339</v>
      </c>
      <c r="AW123" s="290">
        <v>1373003.37</v>
      </c>
      <c r="AX123" s="261" t="s">
        <v>442</v>
      </c>
      <c r="AY123" s="261" t="s">
        <v>442</v>
      </c>
      <c r="AZ123" s="290">
        <v>2056339</v>
      </c>
      <c r="BA123" s="261">
        <v>100</v>
      </c>
      <c r="BB123" s="261" t="s">
        <v>442</v>
      </c>
      <c r="BC123" s="261" t="s">
        <v>586</v>
      </c>
      <c r="BD123" s="261" t="s">
        <v>586</v>
      </c>
      <c r="BE123" s="289">
        <v>26668</v>
      </c>
      <c r="BF123" s="261" t="s">
        <v>442</v>
      </c>
      <c r="BG123" s="261" t="s">
        <v>442</v>
      </c>
      <c r="BH123" s="261" t="s">
        <v>587</v>
      </c>
      <c r="BI123" s="293">
        <v>0.14249999999999999</v>
      </c>
      <c r="BJ123" s="261" t="s">
        <v>596</v>
      </c>
      <c r="BK123" s="261" t="s">
        <v>442</v>
      </c>
      <c r="BL123" s="294">
        <f t="shared" si="32"/>
        <v>6.8399999999999989E-2</v>
      </c>
      <c r="BM123" s="261" t="s">
        <v>442</v>
      </c>
      <c r="BN123" s="261" t="s">
        <v>442</v>
      </c>
      <c r="BO123" s="261" t="s">
        <v>442</v>
      </c>
      <c r="BP123" s="261" t="s">
        <v>442</v>
      </c>
      <c r="BQ123" s="261" t="s">
        <v>442</v>
      </c>
      <c r="BR123" s="261" t="s">
        <v>442</v>
      </c>
      <c r="BS123" s="261" t="s">
        <v>442</v>
      </c>
      <c r="BT123" s="261" t="s">
        <v>442</v>
      </c>
      <c r="BU123" s="261" t="s">
        <v>442</v>
      </c>
      <c r="BV123" s="261" t="s">
        <v>442</v>
      </c>
      <c r="BW123" s="261" t="s">
        <v>442</v>
      </c>
      <c r="BX123" s="261" t="s">
        <v>442</v>
      </c>
      <c r="BY123" s="261" t="s">
        <v>442</v>
      </c>
      <c r="BZ123" s="261" t="s">
        <v>442</v>
      </c>
      <c r="CA123" s="261" t="s">
        <v>442</v>
      </c>
      <c r="CB123" s="261" t="s">
        <v>442</v>
      </c>
      <c r="CC123" s="290">
        <v>0</v>
      </c>
      <c r="CD123" s="261" t="s">
        <v>442</v>
      </c>
      <c r="CE123" s="261" t="s">
        <v>442</v>
      </c>
      <c r="CF123" s="261" t="s">
        <v>442</v>
      </c>
      <c r="CG123" s="261" t="s">
        <v>442</v>
      </c>
      <c r="CH123" s="261" t="s">
        <v>442</v>
      </c>
      <c r="CI123" s="261" t="s">
        <v>442</v>
      </c>
      <c r="CJ123" s="261" t="s">
        <v>442</v>
      </c>
      <c r="CK123" s="261" t="s">
        <v>442</v>
      </c>
      <c r="CL123" s="261" t="s">
        <v>442</v>
      </c>
      <c r="CM123" s="261" t="s">
        <v>442</v>
      </c>
      <c r="CN123" s="261" t="s">
        <v>442</v>
      </c>
      <c r="CO123" s="261" t="s">
        <v>442</v>
      </c>
      <c r="CP123" s="261" t="s">
        <v>442</v>
      </c>
      <c r="CQ123" s="261" t="s">
        <v>442</v>
      </c>
      <c r="CR123" s="261" t="s">
        <v>588</v>
      </c>
      <c r="CS123" s="261" t="s">
        <v>433</v>
      </c>
      <c r="CT123" s="261" t="s">
        <v>442</v>
      </c>
      <c r="CU123" s="261" t="s">
        <v>589</v>
      </c>
      <c r="CV123" s="261" t="s">
        <v>442</v>
      </c>
      <c r="CW123" s="261" t="s">
        <v>442</v>
      </c>
      <c r="CX123" s="293">
        <f t="shared" si="33"/>
        <v>0.53517589836040913</v>
      </c>
      <c r="CY123" s="289">
        <v>3842361</v>
      </c>
      <c r="CZ123" s="287">
        <v>45125</v>
      </c>
      <c r="DA123" s="293">
        <v>0.71827250742789994</v>
      </c>
      <c r="DB123" s="261" t="s">
        <v>442</v>
      </c>
      <c r="DC123" s="261" t="s">
        <v>442</v>
      </c>
      <c r="DD123" s="261" t="s">
        <v>577</v>
      </c>
    </row>
    <row r="124" spans="1:108">
      <c r="A124" s="264" t="s">
        <v>380</v>
      </c>
      <c r="B124" s="284">
        <v>1744</v>
      </c>
      <c r="C124" s="284">
        <f t="shared" si="17"/>
        <v>1744</v>
      </c>
      <c r="D124" s="285">
        <v>9580</v>
      </c>
      <c r="E124" s="286">
        <f t="shared" si="18"/>
        <v>9580</v>
      </c>
      <c r="F124" s="287">
        <v>45869</v>
      </c>
      <c r="G124" s="285" t="s">
        <v>159</v>
      </c>
      <c r="H124" s="285" t="s">
        <v>573</v>
      </c>
      <c r="I124" s="261">
        <v>2021</v>
      </c>
      <c r="J124" s="261" t="s">
        <v>574</v>
      </c>
      <c r="K124" s="261" t="s">
        <v>575</v>
      </c>
      <c r="L124" s="288">
        <v>377683</v>
      </c>
      <c r="M124" s="261" t="s">
        <v>576</v>
      </c>
      <c r="N124" s="261" t="s">
        <v>577</v>
      </c>
      <c r="O124" s="261" t="s">
        <v>578</v>
      </c>
      <c r="P124" s="287">
        <v>43017</v>
      </c>
      <c r="Q124" s="287" t="s">
        <v>579</v>
      </c>
      <c r="R124" s="261" t="s">
        <v>577</v>
      </c>
      <c r="S124" s="261" t="s">
        <v>580</v>
      </c>
      <c r="T124" s="261">
        <v>85</v>
      </c>
      <c r="U124" s="288">
        <v>0</v>
      </c>
      <c r="V124" s="289">
        <v>0</v>
      </c>
      <c r="W124" s="261" t="str">
        <f t="shared" si="19"/>
        <v>PERF</v>
      </c>
      <c r="X124" s="261" t="s">
        <v>581</v>
      </c>
      <c r="Y124" s="261" t="s">
        <v>581</v>
      </c>
      <c r="Z124" s="261" t="s">
        <v>573</v>
      </c>
      <c r="AA124" s="264" t="s">
        <v>380</v>
      </c>
      <c r="AB124" s="286">
        <f t="shared" si="20"/>
        <v>1744</v>
      </c>
      <c r="AC124" s="286">
        <v>7676</v>
      </c>
      <c r="AD124" s="286">
        <f t="shared" si="21"/>
        <v>7676</v>
      </c>
      <c r="AE124" s="261" t="s">
        <v>593</v>
      </c>
      <c r="AF124" s="261" t="s">
        <v>583</v>
      </c>
      <c r="AG124" s="290">
        <v>1482555</v>
      </c>
      <c r="AH124" s="261" t="s">
        <v>583</v>
      </c>
      <c r="AI124" s="291">
        <v>42858</v>
      </c>
      <c r="AJ124" s="261" t="s">
        <v>584</v>
      </c>
      <c r="AK124" s="292">
        <v>45688</v>
      </c>
      <c r="AL124" s="292" t="s">
        <v>585</v>
      </c>
      <c r="AM124" s="292" t="s">
        <v>442</v>
      </c>
      <c r="AN124" s="261" t="s">
        <v>442</v>
      </c>
      <c r="AO124" s="261" t="s">
        <v>442</v>
      </c>
      <c r="AP124" s="261" t="s">
        <v>442</v>
      </c>
      <c r="AQ124" s="261" t="s">
        <v>442</v>
      </c>
      <c r="AR124" s="290">
        <v>86</v>
      </c>
      <c r="AS124" s="287">
        <f t="shared" si="31"/>
        <v>48449</v>
      </c>
      <c r="AT124" s="261">
        <v>180</v>
      </c>
      <c r="AU124" s="261" t="s">
        <v>442</v>
      </c>
      <c r="AV124" s="290">
        <v>1137508</v>
      </c>
      <c r="AW124" s="290">
        <v>815123.67</v>
      </c>
      <c r="AX124" s="261" t="s">
        <v>442</v>
      </c>
      <c r="AY124" s="261" t="s">
        <v>442</v>
      </c>
      <c r="AZ124" s="290">
        <v>1137508</v>
      </c>
      <c r="BA124" s="261">
        <v>100</v>
      </c>
      <c r="BB124" s="261" t="s">
        <v>442</v>
      </c>
      <c r="BC124" s="261" t="s">
        <v>586</v>
      </c>
      <c r="BD124" s="261" t="s">
        <v>586</v>
      </c>
      <c r="BE124" s="289">
        <v>14956</v>
      </c>
      <c r="BF124" s="261" t="s">
        <v>442</v>
      </c>
      <c r="BG124" s="261" t="s">
        <v>442</v>
      </c>
      <c r="BH124" s="261" t="s">
        <v>587</v>
      </c>
      <c r="BI124" s="293">
        <v>0.14249999999999999</v>
      </c>
      <c r="BJ124" s="261" t="s">
        <v>596</v>
      </c>
      <c r="BK124" s="261" t="s">
        <v>442</v>
      </c>
      <c r="BL124" s="294">
        <f t="shared" si="32"/>
        <v>6.8399999999999989E-2</v>
      </c>
      <c r="BM124" s="261" t="s">
        <v>442</v>
      </c>
      <c r="BN124" s="261" t="s">
        <v>442</v>
      </c>
      <c r="BO124" s="261" t="s">
        <v>442</v>
      </c>
      <c r="BP124" s="261" t="s">
        <v>442</v>
      </c>
      <c r="BQ124" s="261" t="s">
        <v>442</v>
      </c>
      <c r="BR124" s="261" t="s">
        <v>442</v>
      </c>
      <c r="BS124" s="261" t="s">
        <v>442</v>
      </c>
      <c r="BT124" s="261" t="s">
        <v>442</v>
      </c>
      <c r="BU124" s="261" t="s">
        <v>442</v>
      </c>
      <c r="BV124" s="261" t="s">
        <v>442</v>
      </c>
      <c r="BW124" s="261" t="s">
        <v>442</v>
      </c>
      <c r="BX124" s="261" t="s">
        <v>442</v>
      </c>
      <c r="BY124" s="261" t="s">
        <v>442</v>
      </c>
      <c r="BZ124" s="261" t="s">
        <v>442</v>
      </c>
      <c r="CA124" s="261" t="s">
        <v>442</v>
      </c>
      <c r="CB124" s="261" t="s">
        <v>442</v>
      </c>
      <c r="CC124" s="290">
        <v>0</v>
      </c>
      <c r="CD124" s="261" t="s">
        <v>442</v>
      </c>
      <c r="CE124" s="261" t="s">
        <v>442</v>
      </c>
      <c r="CF124" s="261" t="s">
        <v>442</v>
      </c>
      <c r="CG124" s="261" t="s">
        <v>442</v>
      </c>
      <c r="CH124" s="261" t="s">
        <v>442</v>
      </c>
      <c r="CI124" s="261" t="s">
        <v>442</v>
      </c>
      <c r="CJ124" s="261" t="s">
        <v>442</v>
      </c>
      <c r="CK124" s="261" t="s">
        <v>442</v>
      </c>
      <c r="CL124" s="261" t="s">
        <v>442</v>
      </c>
      <c r="CM124" s="261" t="s">
        <v>442</v>
      </c>
      <c r="CN124" s="261" t="s">
        <v>442</v>
      </c>
      <c r="CO124" s="261" t="s">
        <v>442</v>
      </c>
      <c r="CP124" s="261" t="s">
        <v>442</v>
      </c>
      <c r="CQ124" s="261" t="s">
        <v>442</v>
      </c>
      <c r="CR124" s="261" t="s">
        <v>588</v>
      </c>
      <c r="CS124" s="261" t="s">
        <v>433</v>
      </c>
      <c r="CT124" s="261" t="s">
        <v>442</v>
      </c>
      <c r="CU124" s="261" t="s">
        <v>589</v>
      </c>
      <c r="CV124" s="261" t="s">
        <v>442</v>
      </c>
      <c r="CW124" s="261" t="s">
        <v>442</v>
      </c>
      <c r="CX124" s="293">
        <f t="shared" si="33"/>
        <v>0.58115764767431288</v>
      </c>
      <c r="CY124" s="289">
        <v>1957314</v>
      </c>
      <c r="CZ124" s="287">
        <v>45273</v>
      </c>
      <c r="DA124" s="293">
        <v>0.71297897941273214</v>
      </c>
      <c r="DB124" s="261" t="s">
        <v>442</v>
      </c>
      <c r="DC124" s="261" t="s">
        <v>442</v>
      </c>
      <c r="DD124" s="261" t="s">
        <v>577</v>
      </c>
    </row>
    <row r="125" spans="1:108">
      <c r="A125" s="264" t="s">
        <v>380</v>
      </c>
      <c r="B125" s="284">
        <v>1333</v>
      </c>
      <c r="C125" s="284">
        <f t="shared" si="17"/>
        <v>1333</v>
      </c>
      <c r="D125" s="285">
        <v>0</v>
      </c>
      <c r="E125" s="286">
        <f t="shared" si="18"/>
        <v>0</v>
      </c>
      <c r="F125" s="287">
        <v>45869</v>
      </c>
      <c r="G125" s="285" t="s">
        <v>159</v>
      </c>
      <c r="H125" s="285" t="s">
        <v>573</v>
      </c>
      <c r="I125" s="261">
        <v>2021</v>
      </c>
      <c r="J125" s="261" t="s">
        <v>574</v>
      </c>
      <c r="K125" s="261" t="s">
        <v>575</v>
      </c>
      <c r="L125" s="288">
        <v>321456</v>
      </c>
      <c r="M125" s="261" t="s">
        <v>576</v>
      </c>
      <c r="N125" s="261" t="s">
        <v>577</v>
      </c>
      <c r="O125" s="261" t="s">
        <v>578</v>
      </c>
      <c r="P125" s="287">
        <v>41675</v>
      </c>
      <c r="Q125" s="287" t="s">
        <v>579</v>
      </c>
      <c r="R125" s="261" t="s">
        <v>577</v>
      </c>
      <c r="S125" s="261" t="s">
        <v>580</v>
      </c>
      <c r="T125" s="261">
        <v>128</v>
      </c>
      <c r="U125" s="288">
        <v>0</v>
      </c>
      <c r="V125" s="289">
        <v>0</v>
      </c>
      <c r="W125" s="261" t="str">
        <f t="shared" si="19"/>
        <v>PERF</v>
      </c>
      <c r="X125" s="261" t="s">
        <v>581</v>
      </c>
      <c r="Y125" s="261" t="s">
        <v>581</v>
      </c>
      <c r="Z125" s="261" t="s">
        <v>573</v>
      </c>
      <c r="AA125" s="264" t="s">
        <v>380</v>
      </c>
      <c r="AB125" s="286">
        <f t="shared" si="20"/>
        <v>1333</v>
      </c>
      <c r="AC125" s="286">
        <v>7262</v>
      </c>
      <c r="AD125" s="286">
        <f t="shared" si="21"/>
        <v>7262</v>
      </c>
      <c r="AE125" s="261" t="s">
        <v>593</v>
      </c>
      <c r="AF125" s="261" t="s">
        <v>583</v>
      </c>
      <c r="AG125" s="290">
        <v>739931</v>
      </c>
      <c r="AH125" s="261" t="s">
        <v>583</v>
      </c>
      <c r="AI125" s="291">
        <v>41563</v>
      </c>
      <c r="AJ125" s="261" t="s">
        <v>584</v>
      </c>
      <c r="AK125" s="292">
        <v>45688</v>
      </c>
      <c r="AL125" s="292" t="s">
        <v>585</v>
      </c>
      <c r="AM125" s="292" t="s">
        <v>442</v>
      </c>
      <c r="AN125" s="261" t="s">
        <v>442</v>
      </c>
      <c r="AO125" s="261" t="s">
        <v>442</v>
      </c>
      <c r="AP125" s="261" t="s">
        <v>442</v>
      </c>
      <c r="AQ125" s="261" t="s">
        <v>442</v>
      </c>
      <c r="AR125" s="290">
        <v>42</v>
      </c>
      <c r="AS125" s="287">
        <f t="shared" si="31"/>
        <v>47129</v>
      </c>
      <c r="AT125" s="261">
        <v>180</v>
      </c>
      <c r="AU125" s="261" t="s">
        <v>442</v>
      </c>
      <c r="AV125" s="290">
        <v>507465</v>
      </c>
      <c r="AW125" s="290">
        <v>225303.69</v>
      </c>
      <c r="AX125" s="261" t="s">
        <v>442</v>
      </c>
      <c r="AY125" s="261" t="s">
        <v>442</v>
      </c>
      <c r="AZ125" s="290">
        <v>507465</v>
      </c>
      <c r="BA125" s="261">
        <v>100</v>
      </c>
      <c r="BB125" s="261" t="s">
        <v>442</v>
      </c>
      <c r="BC125" s="261" t="s">
        <v>586</v>
      </c>
      <c r="BD125" s="261" t="s">
        <v>586</v>
      </c>
      <c r="BE125" s="289">
        <v>6666</v>
      </c>
      <c r="BF125" s="261" t="s">
        <v>442</v>
      </c>
      <c r="BG125" s="261" t="s">
        <v>442</v>
      </c>
      <c r="BH125" s="261" t="s">
        <v>587</v>
      </c>
      <c r="BI125" s="293">
        <v>0.14249999999999999</v>
      </c>
      <c r="BJ125" s="261" t="s">
        <v>596</v>
      </c>
      <c r="BK125" s="261" t="s">
        <v>442</v>
      </c>
      <c r="BL125" s="294">
        <f t="shared" si="32"/>
        <v>6.8399999999999989E-2</v>
      </c>
      <c r="BM125" s="261" t="s">
        <v>442</v>
      </c>
      <c r="BN125" s="261" t="s">
        <v>442</v>
      </c>
      <c r="BO125" s="261" t="s">
        <v>442</v>
      </c>
      <c r="BP125" s="261" t="s">
        <v>442</v>
      </c>
      <c r="BQ125" s="261" t="s">
        <v>442</v>
      </c>
      <c r="BR125" s="261" t="s">
        <v>442</v>
      </c>
      <c r="BS125" s="261" t="s">
        <v>442</v>
      </c>
      <c r="BT125" s="261" t="s">
        <v>442</v>
      </c>
      <c r="BU125" s="261" t="s">
        <v>442</v>
      </c>
      <c r="BV125" s="261" t="s">
        <v>442</v>
      </c>
      <c r="BW125" s="261" t="s">
        <v>442</v>
      </c>
      <c r="BX125" s="261" t="s">
        <v>442</v>
      </c>
      <c r="BY125" s="261" t="s">
        <v>442</v>
      </c>
      <c r="BZ125" s="261" t="s">
        <v>442</v>
      </c>
      <c r="CA125" s="261" t="s">
        <v>442</v>
      </c>
      <c r="CB125" s="261" t="s">
        <v>442</v>
      </c>
      <c r="CC125" s="290">
        <v>6200</v>
      </c>
      <c r="CD125" s="261" t="s">
        <v>442</v>
      </c>
      <c r="CE125" s="261" t="s">
        <v>442</v>
      </c>
      <c r="CF125" s="261" t="s">
        <v>442</v>
      </c>
      <c r="CG125" s="261" t="s">
        <v>442</v>
      </c>
      <c r="CH125" s="261" t="s">
        <v>442</v>
      </c>
      <c r="CI125" s="261" t="s">
        <v>442</v>
      </c>
      <c r="CJ125" s="261" t="s">
        <v>442</v>
      </c>
      <c r="CK125" s="261" t="s">
        <v>442</v>
      </c>
      <c r="CL125" s="261" t="s">
        <v>442</v>
      </c>
      <c r="CM125" s="261" t="s">
        <v>442</v>
      </c>
      <c r="CN125" s="261" t="s">
        <v>442</v>
      </c>
      <c r="CO125" s="261" t="s">
        <v>442</v>
      </c>
      <c r="CP125" s="261" t="s">
        <v>442</v>
      </c>
      <c r="CQ125" s="261" t="s">
        <v>442</v>
      </c>
      <c r="CR125" s="261" t="s">
        <v>588</v>
      </c>
      <c r="CS125" s="261" t="s">
        <v>433</v>
      </c>
      <c r="CT125" s="261" t="s">
        <v>442</v>
      </c>
      <c r="CU125" s="261" t="s">
        <v>594</v>
      </c>
      <c r="CV125" s="261" t="s">
        <v>442</v>
      </c>
      <c r="CW125" s="261" t="s">
        <v>442</v>
      </c>
      <c r="CX125" s="293">
        <f t="shared" si="33"/>
        <v>0.46728416888584406</v>
      </c>
      <c r="CY125" s="289">
        <v>1085988</v>
      </c>
      <c r="CZ125" s="287">
        <v>45008</v>
      </c>
      <c r="DA125" s="293">
        <v>0.69265085212191857</v>
      </c>
      <c r="DB125" s="261" t="s">
        <v>442</v>
      </c>
      <c r="DC125" s="261" t="s">
        <v>442</v>
      </c>
      <c r="DD125" s="261" t="s">
        <v>577</v>
      </c>
    </row>
    <row r="126" spans="1:108">
      <c r="A126" s="264" t="s">
        <v>380</v>
      </c>
      <c r="B126" s="284">
        <v>1563</v>
      </c>
      <c r="C126" s="284">
        <f t="shared" si="17"/>
        <v>1563</v>
      </c>
      <c r="D126" s="285">
        <v>0</v>
      </c>
      <c r="E126" s="286">
        <f t="shared" si="18"/>
        <v>0</v>
      </c>
      <c r="F126" s="287">
        <v>45869</v>
      </c>
      <c r="G126" s="285" t="s">
        <v>159</v>
      </c>
      <c r="H126" s="285" t="s">
        <v>573</v>
      </c>
      <c r="I126" s="261">
        <v>2021</v>
      </c>
      <c r="J126" s="261" t="s">
        <v>574</v>
      </c>
      <c r="K126" s="261" t="s">
        <v>575</v>
      </c>
      <c r="L126" s="288">
        <v>132240</v>
      </c>
      <c r="M126" s="261" t="s">
        <v>576</v>
      </c>
      <c r="N126" s="261" t="s">
        <v>577</v>
      </c>
      <c r="O126" s="261" t="s">
        <v>578</v>
      </c>
      <c r="P126" s="287">
        <v>42412</v>
      </c>
      <c r="Q126" s="287" t="s">
        <v>579</v>
      </c>
      <c r="R126" s="261" t="s">
        <v>577</v>
      </c>
      <c r="S126" s="261" t="s">
        <v>580</v>
      </c>
      <c r="T126" s="261">
        <v>95</v>
      </c>
      <c r="U126" s="288">
        <v>0</v>
      </c>
      <c r="V126" s="289">
        <v>0</v>
      </c>
      <c r="W126" s="261" t="str">
        <f t="shared" si="19"/>
        <v>PERF</v>
      </c>
      <c r="X126" s="261" t="s">
        <v>581</v>
      </c>
      <c r="Y126" s="261" t="s">
        <v>581</v>
      </c>
      <c r="Z126" s="261" t="s">
        <v>573</v>
      </c>
      <c r="AA126" s="264" t="s">
        <v>380</v>
      </c>
      <c r="AB126" s="286">
        <f t="shared" si="20"/>
        <v>1563</v>
      </c>
      <c r="AC126" s="286">
        <v>7457</v>
      </c>
      <c r="AD126" s="286">
        <f t="shared" si="21"/>
        <v>7457</v>
      </c>
      <c r="AE126" s="261" t="s">
        <v>582</v>
      </c>
      <c r="AF126" s="261" t="s">
        <v>583</v>
      </c>
      <c r="AG126" s="290">
        <v>660393</v>
      </c>
      <c r="AH126" s="261" t="s">
        <v>583</v>
      </c>
      <c r="AI126" s="291">
        <v>42283</v>
      </c>
      <c r="AJ126" s="261" t="s">
        <v>584</v>
      </c>
      <c r="AK126" s="292">
        <v>45688</v>
      </c>
      <c r="AL126" s="292" t="s">
        <v>585</v>
      </c>
      <c r="AM126" s="292" t="s">
        <v>442</v>
      </c>
      <c r="AN126" s="261" t="s">
        <v>442</v>
      </c>
      <c r="AO126" s="261" t="s">
        <v>442</v>
      </c>
      <c r="AP126" s="261" t="s">
        <v>442</v>
      </c>
      <c r="AQ126" s="261" t="s">
        <v>442</v>
      </c>
      <c r="AR126" s="290">
        <v>66</v>
      </c>
      <c r="AS126" s="287">
        <f t="shared" si="31"/>
        <v>47849</v>
      </c>
      <c r="AT126" s="261">
        <v>180</v>
      </c>
      <c r="AU126" s="261" t="s">
        <v>442</v>
      </c>
      <c r="AV126" s="290">
        <v>485895</v>
      </c>
      <c r="AW126" s="290">
        <v>301218.24</v>
      </c>
      <c r="AX126" s="261" t="s">
        <v>442</v>
      </c>
      <c r="AY126" s="261" t="s">
        <v>442</v>
      </c>
      <c r="AZ126" s="290">
        <v>485895</v>
      </c>
      <c r="BA126" s="261">
        <v>100</v>
      </c>
      <c r="BB126" s="261" t="s">
        <v>442</v>
      </c>
      <c r="BC126" s="261" t="s">
        <v>586</v>
      </c>
      <c r="BD126" s="261" t="s">
        <v>586</v>
      </c>
      <c r="BE126" s="289">
        <v>6569</v>
      </c>
      <c r="BF126" s="261" t="s">
        <v>442</v>
      </c>
      <c r="BG126" s="261" t="s">
        <v>442</v>
      </c>
      <c r="BH126" s="261" t="s">
        <v>587</v>
      </c>
      <c r="BI126" s="293">
        <v>0.14749999999999999</v>
      </c>
      <c r="BJ126" s="261" t="s">
        <v>596</v>
      </c>
      <c r="BK126" s="261" t="s">
        <v>442</v>
      </c>
      <c r="BL126" s="294">
        <f t="shared" si="32"/>
        <v>7.3399999999999993E-2</v>
      </c>
      <c r="BM126" s="261" t="s">
        <v>442</v>
      </c>
      <c r="BN126" s="261" t="s">
        <v>442</v>
      </c>
      <c r="BO126" s="261" t="s">
        <v>442</v>
      </c>
      <c r="BP126" s="261" t="s">
        <v>442</v>
      </c>
      <c r="BQ126" s="261" t="s">
        <v>442</v>
      </c>
      <c r="BR126" s="261" t="s">
        <v>442</v>
      </c>
      <c r="BS126" s="261" t="s">
        <v>442</v>
      </c>
      <c r="BT126" s="261" t="s">
        <v>442</v>
      </c>
      <c r="BU126" s="261" t="s">
        <v>442</v>
      </c>
      <c r="BV126" s="261" t="s">
        <v>442</v>
      </c>
      <c r="BW126" s="261" t="s">
        <v>442</v>
      </c>
      <c r="BX126" s="261" t="s">
        <v>442</v>
      </c>
      <c r="BY126" s="261" t="s">
        <v>442</v>
      </c>
      <c r="BZ126" s="261" t="s">
        <v>442</v>
      </c>
      <c r="CA126" s="261" t="s">
        <v>442</v>
      </c>
      <c r="CB126" s="261" t="s">
        <v>442</v>
      </c>
      <c r="CC126" s="290">
        <v>0</v>
      </c>
      <c r="CD126" s="261" t="s">
        <v>442</v>
      </c>
      <c r="CE126" s="261" t="s">
        <v>442</v>
      </c>
      <c r="CF126" s="261" t="s">
        <v>442</v>
      </c>
      <c r="CG126" s="261" t="s">
        <v>442</v>
      </c>
      <c r="CH126" s="261" t="s">
        <v>442</v>
      </c>
      <c r="CI126" s="261" t="s">
        <v>442</v>
      </c>
      <c r="CJ126" s="261" t="s">
        <v>442</v>
      </c>
      <c r="CK126" s="261" t="s">
        <v>442</v>
      </c>
      <c r="CL126" s="261" t="s">
        <v>442</v>
      </c>
      <c r="CM126" s="261" t="s">
        <v>442</v>
      </c>
      <c r="CN126" s="261" t="s">
        <v>442</v>
      </c>
      <c r="CO126" s="261" t="s">
        <v>442</v>
      </c>
      <c r="CP126" s="261" t="s">
        <v>442</v>
      </c>
      <c r="CQ126" s="261" t="s">
        <v>442</v>
      </c>
      <c r="CR126" s="261" t="s">
        <v>588</v>
      </c>
      <c r="CS126" s="261" t="s">
        <v>433</v>
      </c>
      <c r="CT126" s="261" t="s">
        <v>442</v>
      </c>
      <c r="CU126" s="261" t="s">
        <v>589</v>
      </c>
      <c r="CV126" s="261" t="s">
        <v>442</v>
      </c>
      <c r="CW126" s="261" t="s">
        <v>442</v>
      </c>
      <c r="CX126" s="293">
        <f t="shared" si="33"/>
        <v>0.63413147629258315</v>
      </c>
      <c r="CY126" s="289">
        <v>766237</v>
      </c>
      <c r="CZ126" s="287">
        <v>44803</v>
      </c>
      <c r="DA126" s="293">
        <v>0.7367120440926066</v>
      </c>
      <c r="DB126" s="261" t="s">
        <v>442</v>
      </c>
      <c r="DC126" s="261" t="s">
        <v>442</v>
      </c>
      <c r="DD126" s="261" t="s">
        <v>577</v>
      </c>
    </row>
    <row r="127" spans="1:108">
      <c r="A127" s="264" t="s">
        <v>380</v>
      </c>
      <c r="B127" s="284">
        <v>1891</v>
      </c>
      <c r="C127" s="284">
        <f t="shared" si="17"/>
        <v>1891</v>
      </c>
      <c r="D127" s="285">
        <v>10063</v>
      </c>
      <c r="E127" s="286">
        <f t="shared" si="18"/>
        <v>10063</v>
      </c>
      <c r="F127" s="287">
        <v>45869</v>
      </c>
      <c r="G127" s="285" t="s">
        <v>159</v>
      </c>
      <c r="H127" s="285" t="s">
        <v>573</v>
      </c>
      <c r="I127" s="261">
        <v>2021</v>
      </c>
      <c r="J127" s="261" t="s">
        <v>574</v>
      </c>
      <c r="K127" s="261" t="s">
        <v>575</v>
      </c>
      <c r="L127" s="288">
        <v>521549</v>
      </c>
      <c r="M127" s="261" t="s">
        <v>576</v>
      </c>
      <c r="N127" s="261" t="s">
        <v>577</v>
      </c>
      <c r="O127" s="261" t="s">
        <v>578</v>
      </c>
      <c r="P127" s="287">
        <v>43433</v>
      </c>
      <c r="Q127" s="287" t="s">
        <v>579</v>
      </c>
      <c r="R127" s="261" t="s">
        <v>577</v>
      </c>
      <c r="S127" s="261" t="s">
        <v>580</v>
      </c>
      <c r="T127" s="261">
        <v>69</v>
      </c>
      <c r="U127" s="288">
        <v>0</v>
      </c>
      <c r="V127" s="289">
        <v>0</v>
      </c>
      <c r="W127" s="261" t="str">
        <f t="shared" si="19"/>
        <v>PERF</v>
      </c>
      <c r="X127" s="261" t="s">
        <v>581</v>
      </c>
      <c r="Y127" s="261" t="s">
        <v>581</v>
      </c>
      <c r="Z127" s="261" t="s">
        <v>573</v>
      </c>
      <c r="AA127" s="264" t="s">
        <v>380</v>
      </c>
      <c r="AB127" s="286">
        <f t="shared" si="20"/>
        <v>1891</v>
      </c>
      <c r="AC127" s="286">
        <v>7878</v>
      </c>
      <c r="AD127" s="286">
        <f t="shared" si="21"/>
        <v>7878</v>
      </c>
      <c r="AE127" s="261" t="s">
        <v>582</v>
      </c>
      <c r="AF127" s="261" t="s">
        <v>583</v>
      </c>
      <c r="AG127" s="290">
        <v>2083008</v>
      </c>
      <c r="AH127" s="261" t="s">
        <v>583</v>
      </c>
      <c r="AI127" s="291">
        <v>43329</v>
      </c>
      <c r="AJ127" s="261" t="s">
        <v>584</v>
      </c>
      <c r="AK127" s="292">
        <v>45688</v>
      </c>
      <c r="AL127" s="292" t="s">
        <v>585</v>
      </c>
      <c r="AM127" s="292" t="s">
        <v>442</v>
      </c>
      <c r="AN127" s="261" t="s">
        <v>442</v>
      </c>
      <c r="AO127" s="261" t="s">
        <v>442</v>
      </c>
      <c r="AP127" s="261" t="s">
        <v>442</v>
      </c>
      <c r="AQ127" s="261" t="s">
        <v>442</v>
      </c>
      <c r="AR127" s="290">
        <v>99</v>
      </c>
      <c r="AS127" s="287">
        <f t="shared" si="31"/>
        <v>48839</v>
      </c>
      <c r="AT127" s="261">
        <v>180</v>
      </c>
      <c r="AU127" s="261" t="s">
        <v>442</v>
      </c>
      <c r="AV127" s="290">
        <v>1241447</v>
      </c>
      <c r="AW127" s="290">
        <v>975262</v>
      </c>
      <c r="AX127" s="261" t="s">
        <v>442</v>
      </c>
      <c r="AY127" s="261" t="s">
        <v>442</v>
      </c>
      <c r="AZ127" s="290">
        <v>1241447</v>
      </c>
      <c r="BA127" s="261">
        <v>100</v>
      </c>
      <c r="BB127" s="261" t="s">
        <v>442</v>
      </c>
      <c r="BC127" s="261" t="s">
        <v>586</v>
      </c>
      <c r="BD127" s="261" t="s">
        <v>586</v>
      </c>
      <c r="BE127" s="289">
        <v>16496</v>
      </c>
      <c r="BF127" s="261" t="s">
        <v>442</v>
      </c>
      <c r="BG127" s="261" t="s">
        <v>442</v>
      </c>
      <c r="BH127" s="261" t="s">
        <v>587</v>
      </c>
      <c r="BI127" s="293">
        <v>0.14249999999999999</v>
      </c>
      <c r="BJ127" s="261" t="s">
        <v>596</v>
      </c>
      <c r="BK127" s="261" t="s">
        <v>442</v>
      </c>
      <c r="BL127" s="294">
        <f t="shared" si="32"/>
        <v>6.8399999999999989E-2</v>
      </c>
      <c r="BM127" s="261" t="s">
        <v>442</v>
      </c>
      <c r="BN127" s="261" t="s">
        <v>442</v>
      </c>
      <c r="BO127" s="261" t="s">
        <v>442</v>
      </c>
      <c r="BP127" s="261" t="s">
        <v>442</v>
      </c>
      <c r="BQ127" s="261" t="s">
        <v>442</v>
      </c>
      <c r="BR127" s="261" t="s">
        <v>442</v>
      </c>
      <c r="BS127" s="261" t="s">
        <v>442</v>
      </c>
      <c r="BT127" s="261" t="s">
        <v>442</v>
      </c>
      <c r="BU127" s="261" t="s">
        <v>442</v>
      </c>
      <c r="BV127" s="261" t="s">
        <v>442</v>
      </c>
      <c r="BW127" s="261" t="s">
        <v>442</v>
      </c>
      <c r="BX127" s="261" t="s">
        <v>442</v>
      </c>
      <c r="BY127" s="261" t="s">
        <v>442</v>
      </c>
      <c r="BZ127" s="261" t="s">
        <v>442</v>
      </c>
      <c r="CA127" s="261" t="s">
        <v>442</v>
      </c>
      <c r="CB127" s="261" t="s">
        <v>442</v>
      </c>
      <c r="CC127" s="290">
        <v>0</v>
      </c>
      <c r="CD127" s="261" t="s">
        <v>442</v>
      </c>
      <c r="CE127" s="261" t="s">
        <v>442</v>
      </c>
      <c r="CF127" s="261" t="s">
        <v>442</v>
      </c>
      <c r="CG127" s="261" t="s">
        <v>442</v>
      </c>
      <c r="CH127" s="261" t="s">
        <v>442</v>
      </c>
      <c r="CI127" s="261" t="s">
        <v>442</v>
      </c>
      <c r="CJ127" s="261" t="s">
        <v>442</v>
      </c>
      <c r="CK127" s="261" t="s">
        <v>442</v>
      </c>
      <c r="CL127" s="261" t="s">
        <v>442</v>
      </c>
      <c r="CM127" s="261" t="s">
        <v>442</v>
      </c>
      <c r="CN127" s="261" t="s">
        <v>442</v>
      </c>
      <c r="CO127" s="261" t="s">
        <v>442</v>
      </c>
      <c r="CP127" s="261" t="s">
        <v>442</v>
      </c>
      <c r="CQ127" s="261" t="s">
        <v>442</v>
      </c>
      <c r="CR127" s="261" t="s">
        <v>588</v>
      </c>
      <c r="CS127" s="261" t="s">
        <v>433</v>
      </c>
      <c r="CT127" s="261" t="s">
        <v>442</v>
      </c>
      <c r="CU127" s="261" t="s">
        <v>589</v>
      </c>
      <c r="CV127" s="261" t="s">
        <v>442</v>
      </c>
      <c r="CW127" s="261" t="s">
        <v>442</v>
      </c>
      <c r="CX127" s="293">
        <f t="shared" si="33"/>
        <v>0.5917916918719196</v>
      </c>
      <c r="CY127" s="289">
        <v>2097777</v>
      </c>
      <c r="CZ127" s="287">
        <v>45735</v>
      </c>
      <c r="DA127" s="293">
        <v>0.55904237404273405</v>
      </c>
      <c r="DB127" s="261" t="s">
        <v>442</v>
      </c>
      <c r="DC127" s="261" t="s">
        <v>442</v>
      </c>
      <c r="DD127" s="261" t="s">
        <v>577</v>
      </c>
    </row>
    <row r="128" spans="1:108">
      <c r="A128" s="264" t="s">
        <v>380</v>
      </c>
      <c r="B128" s="284">
        <v>1302</v>
      </c>
      <c r="C128" s="284">
        <f t="shared" si="17"/>
        <v>1302</v>
      </c>
      <c r="D128" s="285">
        <v>8937</v>
      </c>
      <c r="E128" s="286">
        <f t="shared" si="18"/>
        <v>8937</v>
      </c>
      <c r="F128" s="287">
        <v>45869</v>
      </c>
      <c r="G128" s="285" t="s">
        <v>159</v>
      </c>
      <c r="H128" s="285" t="s">
        <v>573</v>
      </c>
      <c r="I128" s="261">
        <v>2021</v>
      </c>
      <c r="J128" s="261" t="s">
        <v>574</v>
      </c>
      <c r="K128" s="261" t="s">
        <v>575</v>
      </c>
      <c r="L128" s="288">
        <v>650448</v>
      </c>
      <c r="M128" s="261" t="s">
        <v>576</v>
      </c>
      <c r="N128" s="261" t="s">
        <v>577</v>
      </c>
      <c r="O128" s="261" t="s">
        <v>578</v>
      </c>
      <c r="P128" s="287">
        <v>41577</v>
      </c>
      <c r="Q128" s="287" t="s">
        <v>579</v>
      </c>
      <c r="R128" s="261" t="s">
        <v>577</v>
      </c>
      <c r="S128" s="261" t="s">
        <v>580</v>
      </c>
      <c r="T128" s="261">
        <v>132</v>
      </c>
      <c r="U128" s="288">
        <v>0</v>
      </c>
      <c r="V128" s="289">
        <v>0</v>
      </c>
      <c r="W128" s="261" t="str">
        <f t="shared" si="19"/>
        <v>PERF</v>
      </c>
      <c r="X128" s="261" t="s">
        <v>581</v>
      </c>
      <c r="Y128" s="261" t="s">
        <v>581</v>
      </c>
      <c r="Z128" s="261" t="s">
        <v>573</v>
      </c>
      <c r="AA128" s="264" t="s">
        <v>380</v>
      </c>
      <c r="AB128" s="286">
        <f t="shared" si="20"/>
        <v>1302</v>
      </c>
      <c r="AC128" s="286">
        <v>7232</v>
      </c>
      <c r="AD128" s="286">
        <f t="shared" si="21"/>
        <v>7232</v>
      </c>
      <c r="AE128" s="261" t="s">
        <v>582</v>
      </c>
      <c r="AF128" s="261" t="s">
        <v>583</v>
      </c>
      <c r="AG128" s="290">
        <v>1819542</v>
      </c>
      <c r="AH128" s="261" t="s">
        <v>583</v>
      </c>
      <c r="AI128" s="291">
        <v>41473</v>
      </c>
      <c r="AJ128" s="261" t="s">
        <v>584</v>
      </c>
      <c r="AK128" s="292">
        <v>45688</v>
      </c>
      <c r="AL128" s="292" t="s">
        <v>585</v>
      </c>
      <c r="AM128" s="292" t="s">
        <v>442</v>
      </c>
      <c r="AN128" s="261" t="s">
        <v>442</v>
      </c>
      <c r="AO128" s="261" t="s">
        <v>442</v>
      </c>
      <c r="AP128" s="261" t="s">
        <v>442</v>
      </c>
      <c r="AQ128" s="261" t="s">
        <v>442</v>
      </c>
      <c r="AR128" s="290">
        <v>38</v>
      </c>
      <c r="AS128" s="287">
        <f t="shared" si="31"/>
        <v>47009</v>
      </c>
      <c r="AT128" s="261">
        <v>180</v>
      </c>
      <c r="AU128" s="261" t="s">
        <v>442</v>
      </c>
      <c r="AV128" s="290">
        <v>1424888</v>
      </c>
      <c r="AW128" s="290">
        <v>563677.03</v>
      </c>
      <c r="AX128" s="261" t="s">
        <v>442</v>
      </c>
      <c r="AY128" s="261" t="s">
        <v>442</v>
      </c>
      <c r="AZ128" s="290">
        <v>1424888</v>
      </c>
      <c r="BA128" s="261">
        <v>100</v>
      </c>
      <c r="BB128" s="261" t="s">
        <v>442</v>
      </c>
      <c r="BC128" s="261" t="s">
        <v>586</v>
      </c>
      <c r="BD128" s="261" t="s">
        <v>586</v>
      </c>
      <c r="BE128" s="289">
        <v>17640</v>
      </c>
      <c r="BF128" s="261" t="s">
        <v>442</v>
      </c>
      <c r="BG128" s="261" t="s">
        <v>442</v>
      </c>
      <c r="BH128" s="261" t="s">
        <v>587</v>
      </c>
      <c r="BI128" s="293">
        <v>0.14249999999999999</v>
      </c>
      <c r="BJ128" s="261" t="s">
        <v>596</v>
      </c>
      <c r="BK128" s="261" t="s">
        <v>442</v>
      </c>
      <c r="BL128" s="294">
        <f t="shared" si="32"/>
        <v>6.8399999999999989E-2</v>
      </c>
      <c r="BM128" s="261" t="s">
        <v>442</v>
      </c>
      <c r="BN128" s="261" t="s">
        <v>442</v>
      </c>
      <c r="BO128" s="261" t="s">
        <v>442</v>
      </c>
      <c r="BP128" s="261" t="s">
        <v>442</v>
      </c>
      <c r="BQ128" s="261" t="s">
        <v>442</v>
      </c>
      <c r="BR128" s="261" t="s">
        <v>442</v>
      </c>
      <c r="BS128" s="261" t="s">
        <v>442</v>
      </c>
      <c r="BT128" s="261" t="s">
        <v>442</v>
      </c>
      <c r="BU128" s="261" t="s">
        <v>442</v>
      </c>
      <c r="BV128" s="261" t="s">
        <v>442</v>
      </c>
      <c r="BW128" s="261" t="s">
        <v>442</v>
      </c>
      <c r="BX128" s="261" t="s">
        <v>442</v>
      </c>
      <c r="BY128" s="261" t="s">
        <v>442</v>
      </c>
      <c r="BZ128" s="261" t="s">
        <v>442</v>
      </c>
      <c r="CA128" s="261" t="s">
        <v>442</v>
      </c>
      <c r="CB128" s="261" t="s">
        <v>442</v>
      </c>
      <c r="CC128" s="290">
        <v>0</v>
      </c>
      <c r="CD128" s="261" t="s">
        <v>442</v>
      </c>
      <c r="CE128" s="261" t="s">
        <v>442</v>
      </c>
      <c r="CF128" s="261" t="s">
        <v>442</v>
      </c>
      <c r="CG128" s="261" t="s">
        <v>442</v>
      </c>
      <c r="CH128" s="261" t="s">
        <v>442</v>
      </c>
      <c r="CI128" s="261" t="s">
        <v>442</v>
      </c>
      <c r="CJ128" s="261" t="s">
        <v>442</v>
      </c>
      <c r="CK128" s="261" t="s">
        <v>442</v>
      </c>
      <c r="CL128" s="261" t="s">
        <v>442</v>
      </c>
      <c r="CM128" s="261" t="s">
        <v>442</v>
      </c>
      <c r="CN128" s="261" t="s">
        <v>442</v>
      </c>
      <c r="CO128" s="261" t="s">
        <v>442</v>
      </c>
      <c r="CP128" s="261" t="s">
        <v>442</v>
      </c>
      <c r="CQ128" s="261" t="s">
        <v>442</v>
      </c>
      <c r="CR128" s="261" t="s">
        <v>588</v>
      </c>
      <c r="CS128" s="261" t="s">
        <v>433</v>
      </c>
      <c r="CT128" s="261" t="s">
        <v>442</v>
      </c>
      <c r="CU128" s="261" t="s">
        <v>589</v>
      </c>
      <c r="CV128" s="261" t="s">
        <v>442</v>
      </c>
      <c r="CW128" s="261" t="s">
        <v>442</v>
      </c>
      <c r="CX128" s="293">
        <f t="shared" si="33"/>
        <v>0.61218914995258922</v>
      </c>
      <c r="CY128" s="289">
        <v>2327529</v>
      </c>
      <c r="CZ128" s="287">
        <v>45482</v>
      </c>
      <c r="DA128" s="293">
        <v>0.78310234578197546</v>
      </c>
      <c r="DB128" s="261" t="s">
        <v>442</v>
      </c>
      <c r="DC128" s="261" t="s">
        <v>442</v>
      </c>
      <c r="DD128" s="261" t="s">
        <v>577</v>
      </c>
    </row>
    <row r="129" spans="1:108">
      <c r="A129" s="264" t="s">
        <v>380</v>
      </c>
      <c r="B129" s="284">
        <v>2538</v>
      </c>
      <c r="C129" s="284">
        <f t="shared" si="17"/>
        <v>2538</v>
      </c>
      <c r="D129" s="285">
        <v>11438</v>
      </c>
      <c r="E129" s="286">
        <f t="shared" si="18"/>
        <v>11438</v>
      </c>
      <c r="F129" s="287">
        <v>45869</v>
      </c>
      <c r="G129" s="285" t="s">
        <v>159</v>
      </c>
      <c r="H129" s="285" t="s">
        <v>573</v>
      </c>
      <c r="I129" s="261">
        <v>2021</v>
      </c>
      <c r="J129" s="261" t="s">
        <v>574</v>
      </c>
      <c r="K129" s="261" t="s">
        <v>575</v>
      </c>
      <c r="L129" s="288">
        <v>9128088</v>
      </c>
      <c r="M129" s="261" t="s">
        <v>576</v>
      </c>
      <c r="N129" s="261" t="s">
        <v>577</v>
      </c>
      <c r="O129" s="261" t="s">
        <v>578</v>
      </c>
      <c r="P129" s="287">
        <v>45558</v>
      </c>
      <c r="Q129" s="287" t="s">
        <v>590</v>
      </c>
      <c r="R129" s="261" t="s">
        <v>577</v>
      </c>
      <c r="S129" s="261" t="s">
        <v>580</v>
      </c>
      <c r="T129" s="261">
        <v>7</v>
      </c>
      <c r="U129" s="288">
        <v>0</v>
      </c>
      <c r="V129" s="289">
        <v>0</v>
      </c>
      <c r="W129" s="261" t="str">
        <f t="shared" si="19"/>
        <v>PERF</v>
      </c>
      <c r="X129" s="261" t="s">
        <v>581</v>
      </c>
      <c r="Y129" s="261" t="s">
        <v>581</v>
      </c>
      <c r="Z129" s="261" t="s">
        <v>573</v>
      </c>
      <c r="AA129" s="264" t="s">
        <v>380</v>
      </c>
      <c r="AB129" s="286">
        <f t="shared" si="20"/>
        <v>2538</v>
      </c>
      <c r="AC129" s="286">
        <v>9299</v>
      </c>
      <c r="AD129" s="286">
        <f t="shared" si="21"/>
        <v>9299</v>
      </c>
      <c r="AE129" s="261" t="s">
        <v>597</v>
      </c>
      <c r="AF129" s="261" t="s">
        <v>583</v>
      </c>
      <c r="AG129" s="290">
        <v>9500000</v>
      </c>
      <c r="AH129" s="261" t="s">
        <v>583</v>
      </c>
      <c r="AI129" s="291">
        <v>45418</v>
      </c>
      <c r="AJ129" s="261" t="s">
        <v>584</v>
      </c>
      <c r="AK129" s="292">
        <v>45688</v>
      </c>
      <c r="AL129" s="292" t="s">
        <v>585</v>
      </c>
      <c r="AM129" s="292" t="s">
        <v>442</v>
      </c>
      <c r="AN129" s="261" t="s">
        <v>442</v>
      </c>
      <c r="AO129" s="261" t="s">
        <v>442</v>
      </c>
      <c r="AP129" s="261" t="s">
        <v>442</v>
      </c>
      <c r="AQ129" s="261" t="s">
        <v>442</v>
      </c>
      <c r="AR129" s="290">
        <v>169</v>
      </c>
      <c r="AS129" s="287">
        <f t="shared" si="31"/>
        <v>50939</v>
      </c>
      <c r="AT129" s="261">
        <v>180</v>
      </c>
      <c r="AU129" s="261" t="s">
        <v>442</v>
      </c>
      <c r="AV129" s="290">
        <v>5985000</v>
      </c>
      <c r="AW129" s="290">
        <v>5902824.7300000004</v>
      </c>
      <c r="AX129" s="261" t="s">
        <v>442</v>
      </c>
      <c r="AY129" s="261" t="s">
        <v>442</v>
      </c>
      <c r="AZ129" s="290">
        <v>5985000</v>
      </c>
      <c r="BA129" s="261">
        <v>100</v>
      </c>
      <c r="BB129" s="261" t="s">
        <v>442</v>
      </c>
      <c r="BC129" s="261" t="s">
        <v>586</v>
      </c>
      <c r="BD129" s="261" t="s">
        <v>586</v>
      </c>
      <c r="BE129" s="289">
        <v>80192</v>
      </c>
      <c r="BF129" s="261" t="s">
        <v>442</v>
      </c>
      <c r="BG129" s="261" t="s">
        <v>442</v>
      </c>
      <c r="BH129" s="261" t="s">
        <v>587</v>
      </c>
      <c r="BI129" s="293">
        <v>0.1421</v>
      </c>
      <c r="BJ129" s="261" t="s">
        <v>591</v>
      </c>
      <c r="BK129" s="261" t="s">
        <v>442</v>
      </c>
      <c r="BL129" s="294">
        <f t="shared" si="32"/>
        <v>6.8000000000000005E-2</v>
      </c>
      <c r="BM129" s="261" t="s">
        <v>442</v>
      </c>
      <c r="BN129" s="261" t="s">
        <v>442</v>
      </c>
      <c r="BO129" s="261" t="s">
        <v>442</v>
      </c>
      <c r="BP129" s="261" t="s">
        <v>442</v>
      </c>
      <c r="BQ129" s="261" t="s">
        <v>442</v>
      </c>
      <c r="BR129" s="261" t="s">
        <v>442</v>
      </c>
      <c r="BS129" s="261" t="s">
        <v>442</v>
      </c>
      <c r="BT129" s="261" t="s">
        <v>442</v>
      </c>
      <c r="BU129" s="261" t="s">
        <v>442</v>
      </c>
      <c r="BV129" s="261" t="s">
        <v>442</v>
      </c>
      <c r="BW129" s="261" t="s">
        <v>442</v>
      </c>
      <c r="BX129" s="261" t="s">
        <v>442</v>
      </c>
      <c r="BY129" s="261" t="s">
        <v>442</v>
      </c>
      <c r="BZ129" s="261" t="s">
        <v>442</v>
      </c>
      <c r="CA129" s="261" t="s">
        <v>442</v>
      </c>
      <c r="CB129" s="261" t="s">
        <v>442</v>
      </c>
      <c r="CC129" s="290">
        <v>0</v>
      </c>
      <c r="CD129" s="261" t="s">
        <v>442</v>
      </c>
      <c r="CE129" s="261" t="s">
        <v>442</v>
      </c>
      <c r="CF129" s="261" t="s">
        <v>442</v>
      </c>
      <c r="CG129" s="261" t="s">
        <v>442</v>
      </c>
      <c r="CH129" s="261" t="s">
        <v>442</v>
      </c>
      <c r="CI129" s="261" t="s">
        <v>442</v>
      </c>
      <c r="CJ129" s="261" t="s">
        <v>442</v>
      </c>
      <c r="CK129" s="261" t="s">
        <v>442</v>
      </c>
      <c r="CL129" s="261" t="s">
        <v>442</v>
      </c>
      <c r="CM129" s="261" t="s">
        <v>442</v>
      </c>
      <c r="CN129" s="261" t="s">
        <v>442</v>
      </c>
      <c r="CO129" s="261" t="s">
        <v>442</v>
      </c>
      <c r="CP129" s="261" t="s">
        <v>442</v>
      </c>
      <c r="CQ129" s="261" t="s">
        <v>442</v>
      </c>
      <c r="CR129" s="261" t="s">
        <v>588</v>
      </c>
      <c r="CS129" s="261" t="s">
        <v>433</v>
      </c>
      <c r="CT129" s="261" t="s">
        <v>442</v>
      </c>
      <c r="CU129" s="261" t="s">
        <v>589</v>
      </c>
      <c r="CV129" s="261" t="s">
        <v>442</v>
      </c>
      <c r="CW129" s="261" t="s">
        <v>442</v>
      </c>
      <c r="CX129" s="293">
        <f t="shared" si="33"/>
        <v>0.21</v>
      </c>
      <c r="CY129" s="289">
        <v>28500000</v>
      </c>
      <c r="CZ129" s="287">
        <v>45418</v>
      </c>
      <c r="DA129" s="293">
        <v>0.63</v>
      </c>
      <c r="DB129" s="261" t="s">
        <v>442</v>
      </c>
      <c r="DC129" s="261" t="s">
        <v>442</v>
      </c>
      <c r="DD129" s="261" t="s">
        <v>577</v>
      </c>
    </row>
    <row r="130" spans="1:108">
      <c r="A130" s="264" t="s">
        <v>380</v>
      </c>
      <c r="B130" s="284">
        <v>1938</v>
      </c>
      <c r="C130" s="284">
        <f t="shared" si="17"/>
        <v>1938</v>
      </c>
      <c r="D130" s="285">
        <v>10143</v>
      </c>
      <c r="E130" s="286">
        <f t="shared" si="18"/>
        <v>10143</v>
      </c>
      <c r="F130" s="287">
        <v>45869</v>
      </c>
      <c r="G130" s="285" t="s">
        <v>159</v>
      </c>
      <c r="H130" s="285" t="s">
        <v>573</v>
      </c>
      <c r="I130" s="261">
        <v>2021</v>
      </c>
      <c r="J130" s="261" t="s">
        <v>574</v>
      </c>
      <c r="K130" s="261" t="s">
        <v>575</v>
      </c>
      <c r="L130" s="288">
        <v>1224360</v>
      </c>
      <c r="M130" s="261" t="s">
        <v>576</v>
      </c>
      <c r="N130" s="261" t="s">
        <v>577</v>
      </c>
      <c r="O130" s="261" t="s">
        <v>578</v>
      </c>
      <c r="P130" s="287">
        <v>43557</v>
      </c>
      <c r="Q130" s="287" t="s">
        <v>592</v>
      </c>
      <c r="R130" s="261" t="s">
        <v>577</v>
      </c>
      <c r="S130" s="261" t="s">
        <v>580</v>
      </c>
      <c r="T130" s="261">
        <v>2</v>
      </c>
      <c r="U130" s="288">
        <v>0</v>
      </c>
      <c r="V130" s="289">
        <v>0</v>
      </c>
      <c r="W130" s="261" t="str">
        <f t="shared" si="19"/>
        <v>PERF</v>
      </c>
      <c r="X130" s="261" t="s">
        <v>581</v>
      </c>
      <c r="Y130" s="261" t="s">
        <v>581</v>
      </c>
      <c r="Z130" s="261" t="s">
        <v>573</v>
      </c>
      <c r="AA130" s="264" t="s">
        <v>380</v>
      </c>
      <c r="AB130" s="286">
        <f t="shared" si="20"/>
        <v>1938</v>
      </c>
      <c r="AC130" s="286">
        <v>7968</v>
      </c>
      <c r="AD130" s="286">
        <f t="shared" si="21"/>
        <v>7968</v>
      </c>
      <c r="AE130" s="261" t="s">
        <v>582</v>
      </c>
      <c r="AF130" s="261" t="s">
        <v>583</v>
      </c>
      <c r="AG130" s="290">
        <v>5279053</v>
      </c>
      <c r="AH130" s="261" t="s">
        <v>583</v>
      </c>
      <c r="AI130" s="291">
        <v>43482</v>
      </c>
      <c r="AJ130" s="261" t="s">
        <v>584</v>
      </c>
      <c r="AK130" s="292">
        <v>45688</v>
      </c>
      <c r="AL130" s="292" t="s">
        <v>585</v>
      </c>
      <c r="AM130" s="292" t="s">
        <v>442</v>
      </c>
      <c r="AN130" s="261" t="s">
        <v>442</v>
      </c>
      <c r="AO130" s="261" t="s">
        <v>442</v>
      </c>
      <c r="AP130" s="261" t="s">
        <v>442</v>
      </c>
      <c r="AQ130" s="261" t="s">
        <v>442</v>
      </c>
      <c r="AR130" s="290">
        <v>103</v>
      </c>
      <c r="AS130" s="287">
        <f t="shared" si="31"/>
        <v>48959</v>
      </c>
      <c r="AT130" s="261">
        <v>180</v>
      </c>
      <c r="AU130" s="261" t="s">
        <v>442</v>
      </c>
      <c r="AV130" s="290">
        <v>3411415</v>
      </c>
      <c r="AW130" s="290">
        <v>2695536.22</v>
      </c>
      <c r="AX130" s="261" t="s">
        <v>442</v>
      </c>
      <c r="AY130" s="261" t="s">
        <v>442</v>
      </c>
      <c r="AZ130" s="290">
        <v>3411415</v>
      </c>
      <c r="BA130" s="261">
        <v>100</v>
      </c>
      <c r="BB130" s="261" t="s">
        <v>442</v>
      </c>
      <c r="BC130" s="261" t="s">
        <v>586</v>
      </c>
      <c r="BD130" s="261" t="s">
        <v>586</v>
      </c>
      <c r="BE130" s="289">
        <v>43627</v>
      </c>
      <c r="BF130" s="261" t="s">
        <v>442</v>
      </c>
      <c r="BG130" s="261" t="s">
        <v>442</v>
      </c>
      <c r="BH130" s="261" t="s">
        <v>587</v>
      </c>
      <c r="BI130" s="293">
        <v>0.13550000000000001</v>
      </c>
      <c r="BJ130" s="261" t="s">
        <v>596</v>
      </c>
      <c r="BK130" s="261" t="s">
        <v>442</v>
      </c>
      <c r="BL130" s="294">
        <f t="shared" si="32"/>
        <v>6.140000000000001E-2</v>
      </c>
      <c r="BM130" s="261" t="s">
        <v>442</v>
      </c>
      <c r="BN130" s="261" t="s">
        <v>442</v>
      </c>
      <c r="BO130" s="261" t="s">
        <v>442</v>
      </c>
      <c r="BP130" s="261" t="s">
        <v>442</v>
      </c>
      <c r="BQ130" s="261" t="s">
        <v>442</v>
      </c>
      <c r="BR130" s="261" t="s">
        <v>442</v>
      </c>
      <c r="BS130" s="261" t="s">
        <v>442</v>
      </c>
      <c r="BT130" s="261" t="s">
        <v>442</v>
      </c>
      <c r="BU130" s="261" t="s">
        <v>442</v>
      </c>
      <c r="BV130" s="261" t="s">
        <v>442</v>
      </c>
      <c r="BW130" s="261" t="s">
        <v>442</v>
      </c>
      <c r="BX130" s="261" t="s">
        <v>442</v>
      </c>
      <c r="BY130" s="261" t="s">
        <v>442</v>
      </c>
      <c r="BZ130" s="261" t="s">
        <v>442</v>
      </c>
      <c r="CA130" s="261" t="s">
        <v>442</v>
      </c>
      <c r="CB130" s="261" t="s">
        <v>442</v>
      </c>
      <c r="CC130" s="290">
        <v>0</v>
      </c>
      <c r="CD130" s="261" t="s">
        <v>442</v>
      </c>
      <c r="CE130" s="261" t="s">
        <v>442</v>
      </c>
      <c r="CF130" s="261" t="s">
        <v>442</v>
      </c>
      <c r="CG130" s="261" t="s">
        <v>442</v>
      </c>
      <c r="CH130" s="261" t="s">
        <v>442</v>
      </c>
      <c r="CI130" s="261" t="s">
        <v>442</v>
      </c>
      <c r="CJ130" s="261" t="s">
        <v>442</v>
      </c>
      <c r="CK130" s="261" t="s">
        <v>442</v>
      </c>
      <c r="CL130" s="261" t="s">
        <v>442</v>
      </c>
      <c r="CM130" s="261" t="s">
        <v>442</v>
      </c>
      <c r="CN130" s="261" t="s">
        <v>442</v>
      </c>
      <c r="CO130" s="261" t="s">
        <v>442</v>
      </c>
      <c r="CP130" s="261" t="s">
        <v>442</v>
      </c>
      <c r="CQ130" s="261" t="s">
        <v>442</v>
      </c>
      <c r="CR130" s="261" t="s">
        <v>588</v>
      </c>
      <c r="CS130" s="261" t="s">
        <v>433</v>
      </c>
      <c r="CT130" s="261" t="s">
        <v>442</v>
      </c>
      <c r="CU130" s="261" t="s">
        <v>589</v>
      </c>
      <c r="CV130" s="261" t="s">
        <v>442</v>
      </c>
      <c r="CW130" s="261" t="s">
        <v>442</v>
      </c>
      <c r="CX130" s="293">
        <f t="shared" si="33"/>
        <v>0.62594770642201836</v>
      </c>
      <c r="CY130" s="289">
        <v>5450000</v>
      </c>
      <c r="CZ130" s="287">
        <v>45736</v>
      </c>
      <c r="DA130" s="293">
        <v>0.64621722873401721</v>
      </c>
      <c r="DB130" s="261" t="s">
        <v>442</v>
      </c>
      <c r="DC130" s="261" t="s">
        <v>442</v>
      </c>
      <c r="DD130" s="261" t="s">
        <v>577</v>
      </c>
    </row>
    <row r="131" spans="1:108">
      <c r="A131" s="264" t="s">
        <v>380</v>
      </c>
      <c r="B131" s="284">
        <v>1244</v>
      </c>
      <c r="C131" s="284">
        <f t="shared" ref="C131:C194" si="34">B131</f>
        <v>1244</v>
      </c>
      <c r="D131" s="285">
        <v>0</v>
      </c>
      <c r="E131" s="286">
        <f t="shared" ref="E131:E194" si="35">D131</f>
        <v>0</v>
      </c>
      <c r="F131" s="287">
        <v>45869</v>
      </c>
      <c r="G131" s="285" t="s">
        <v>159</v>
      </c>
      <c r="H131" s="285" t="s">
        <v>573</v>
      </c>
      <c r="I131" s="261">
        <v>2021</v>
      </c>
      <c r="J131" s="261" t="s">
        <v>574</v>
      </c>
      <c r="K131" s="261" t="s">
        <v>575</v>
      </c>
      <c r="L131" s="288">
        <v>453720</v>
      </c>
      <c r="M131" s="261" t="s">
        <v>576</v>
      </c>
      <c r="N131" s="261" t="s">
        <v>577</v>
      </c>
      <c r="O131" s="261" t="s">
        <v>578</v>
      </c>
      <c r="P131" s="287">
        <v>41338</v>
      </c>
      <c r="Q131" s="287" t="s">
        <v>579</v>
      </c>
      <c r="R131" s="261" t="s">
        <v>577</v>
      </c>
      <c r="S131" s="261" t="s">
        <v>580</v>
      </c>
      <c r="T131" s="261">
        <v>130</v>
      </c>
      <c r="U131" s="288">
        <v>0</v>
      </c>
      <c r="V131" s="289">
        <v>0</v>
      </c>
      <c r="W131" s="261" t="str">
        <f t="shared" ref="W131:W194" si="36">IF(V131&gt;0,"ARRE","PERF")</f>
        <v>PERF</v>
      </c>
      <c r="X131" s="261" t="s">
        <v>581</v>
      </c>
      <c r="Y131" s="261" t="s">
        <v>581</v>
      </c>
      <c r="Z131" s="261" t="s">
        <v>573</v>
      </c>
      <c r="AA131" s="264" t="s">
        <v>380</v>
      </c>
      <c r="AB131" s="286">
        <f t="shared" ref="AB131:AB194" si="37">C131</f>
        <v>1244</v>
      </c>
      <c r="AC131" s="286">
        <v>7135</v>
      </c>
      <c r="AD131" s="286">
        <f t="shared" ref="AD131:AD194" si="38">AC131</f>
        <v>7135</v>
      </c>
      <c r="AE131" s="261" t="s">
        <v>582</v>
      </c>
      <c r="AF131" s="261" t="s">
        <v>583</v>
      </c>
      <c r="AG131" s="290">
        <v>1082728</v>
      </c>
      <c r="AH131" s="261" t="s">
        <v>583</v>
      </c>
      <c r="AI131" s="291">
        <v>40263</v>
      </c>
      <c r="AJ131" s="261" t="s">
        <v>584</v>
      </c>
      <c r="AK131" s="292">
        <v>45688</v>
      </c>
      <c r="AL131" s="292" t="s">
        <v>585</v>
      </c>
      <c r="AM131" s="292" t="s">
        <v>442</v>
      </c>
      <c r="AN131" s="261" t="s">
        <v>442</v>
      </c>
      <c r="AO131" s="261" t="s">
        <v>442</v>
      </c>
      <c r="AP131" s="261" t="s">
        <v>442</v>
      </c>
      <c r="AQ131" s="261" t="s">
        <v>442</v>
      </c>
      <c r="AR131" s="290">
        <v>31</v>
      </c>
      <c r="AS131" s="287">
        <f t="shared" si="31"/>
        <v>46799</v>
      </c>
      <c r="AT131" s="261">
        <v>180</v>
      </c>
      <c r="AU131" s="261" t="s">
        <v>442</v>
      </c>
      <c r="AV131" s="290">
        <v>658558.81000000006</v>
      </c>
      <c r="AW131" s="290">
        <v>258437.85</v>
      </c>
      <c r="AX131" s="261" t="s">
        <v>442</v>
      </c>
      <c r="AY131" s="261" t="s">
        <v>442</v>
      </c>
      <c r="AZ131" s="290">
        <v>658558.81000000006</v>
      </c>
      <c r="BA131" s="261">
        <v>100</v>
      </c>
      <c r="BB131" s="261" t="s">
        <v>442</v>
      </c>
      <c r="BC131" s="261" t="s">
        <v>586</v>
      </c>
      <c r="BD131" s="261" t="s">
        <v>586</v>
      </c>
      <c r="BE131" s="289">
        <v>9675</v>
      </c>
      <c r="BF131" s="261" t="s">
        <v>442</v>
      </c>
      <c r="BG131" s="261" t="s">
        <v>442</v>
      </c>
      <c r="BH131" s="261" t="s">
        <v>587</v>
      </c>
      <c r="BI131" s="293">
        <v>0.14249999999999999</v>
      </c>
      <c r="BJ131" s="261" t="s">
        <v>596</v>
      </c>
      <c r="BK131" s="261" t="s">
        <v>442</v>
      </c>
      <c r="BL131" s="294">
        <f t="shared" si="32"/>
        <v>6.8399999999999989E-2</v>
      </c>
      <c r="BM131" s="261" t="s">
        <v>442</v>
      </c>
      <c r="BN131" s="261" t="s">
        <v>442</v>
      </c>
      <c r="BO131" s="261" t="s">
        <v>442</v>
      </c>
      <c r="BP131" s="261" t="s">
        <v>442</v>
      </c>
      <c r="BQ131" s="261" t="s">
        <v>442</v>
      </c>
      <c r="BR131" s="261" t="s">
        <v>442</v>
      </c>
      <c r="BS131" s="261" t="s">
        <v>442</v>
      </c>
      <c r="BT131" s="261" t="s">
        <v>442</v>
      </c>
      <c r="BU131" s="261" t="s">
        <v>442</v>
      </c>
      <c r="BV131" s="261" t="s">
        <v>442</v>
      </c>
      <c r="BW131" s="261" t="s">
        <v>442</v>
      </c>
      <c r="BX131" s="261" t="s">
        <v>442</v>
      </c>
      <c r="BY131" s="261" t="s">
        <v>442</v>
      </c>
      <c r="BZ131" s="261" t="s">
        <v>442</v>
      </c>
      <c r="CA131" s="261" t="s">
        <v>442</v>
      </c>
      <c r="CB131" s="261" t="s">
        <v>442</v>
      </c>
      <c r="CC131" s="290">
        <v>0</v>
      </c>
      <c r="CD131" s="261" t="s">
        <v>442</v>
      </c>
      <c r="CE131" s="261" t="s">
        <v>442</v>
      </c>
      <c r="CF131" s="261" t="s">
        <v>442</v>
      </c>
      <c r="CG131" s="261" t="s">
        <v>442</v>
      </c>
      <c r="CH131" s="261" t="s">
        <v>442</v>
      </c>
      <c r="CI131" s="261" t="s">
        <v>442</v>
      </c>
      <c r="CJ131" s="261" t="s">
        <v>442</v>
      </c>
      <c r="CK131" s="261" t="s">
        <v>442</v>
      </c>
      <c r="CL131" s="261" t="s">
        <v>442</v>
      </c>
      <c r="CM131" s="261" t="s">
        <v>442</v>
      </c>
      <c r="CN131" s="261" t="s">
        <v>442</v>
      </c>
      <c r="CO131" s="261" t="s">
        <v>442</v>
      </c>
      <c r="CP131" s="261" t="s">
        <v>442</v>
      </c>
      <c r="CQ131" s="261" t="s">
        <v>442</v>
      </c>
      <c r="CR131" s="261" t="s">
        <v>588</v>
      </c>
      <c r="CS131" s="261" t="s">
        <v>433</v>
      </c>
      <c r="CT131" s="261" t="s">
        <v>442</v>
      </c>
      <c r="CU131" s="261" t="s">
        <v>589</v>
      </c>
      <c r="CV131" s="261" t="s">
        <v>442</v>
      </c>
      <c r="CW131" s="261" t="s">
        <v>442</v>
      </c>
      <c r="CX131" s="293">
        <f t="shared" si="33"/>
        <v>0.29875500829271656</v>
      </c>
      <c r="CY131" s="289">
        <v>2204344</v>
      </c>
      <c r="CZ131" s="287">
        <v>45058</v>
      </c>
      <c r="DA131" s="293">
        <v>0.73382976983877901</v>
      </c>
      <c r="DB131" s="261" t="s">
        <v>442</v>
      </c>
      <c r="DC131" s="261" t="s">
        <v>442</v>
      </c>
      <c r="DD131" s="261" t="s">
        <v>577</v>
      </c>
    </row>
    <row r="132" spans="1:108">
      <c r="A132" s="264" t="s">
        <v>380</v>
      </c>
      <c r="B132" s="284">
        <v>2524</v>
      </c>
      <c r="C132" s="284">
        <f t="shared" si="34"/>
        <v>2524</v>
      </c>
      <c r="D132" s="285">
        <v>11412</v>
      </c>
      <c r="E132" s="286">
        <f t="shared" si="35"/>
        <v>11412</v>
      </c>
      <c r="F132" s="287">
        <v>45869</v>
      </c>
      <c r="G132" s="285" t="s">
        <v>159</v>
      </c>
      <c r="H132" s="285" t="s">
        <v>573</v>
      </c>
      <c r="I132" s="261">
        <v>2021</v>
      </c>
      <c r="J132" s="261" t="s">
        <v>574</v>
      </c>
      <c r="K132" s="261" t="s">
        <v>575</v>
      </c>
      <c r="L132" s="288">
        <v>1017468</v>
      </c>
      <c r="M132" s="261" t="s">
        <v>576</v>
      </c>
      <c r="N132" s="261" t="s">
        <v>577</v>
      </c>
      <c r="O132" s="261" t="s">
        <v>578</v>
      </c>
      <c r="P132" s="287">
        <v>45540</v>
      </c>
      <c r="Q132" s="287" t="s">
        <v>579</v>
      </c>
      <c r="R132" s="261" t="s">
        <v>577</v>
      </c>
      <c r="S132" s="261" t="s">
        <v>580</v>
      </c>
      <c r="T132" s="261">
        <v>4</v>
      </c>
      <c r="U132" s="288">
        <v>0</v>
      </c>
      <c r="V132" s="289">
        <v>0</v>
      </c>
      <c r="W132" s="261" t="str">
        <f t="shared" si="36"/>
        <v>PERF</v>
      </c>
      <c r="X132" s="261" t="s">
        <v>581</v>
      </c>
      <c r="Y132" s="261" t="s">
        <v>581</v>
      </c>
      <c r="Z132" s="261" t="s">
        <v>573</v>
      </c>
      <c r="AA132" s="264" t="s">
        <v>380</v>
      </c>
      <c r="AB132" s="286">
        <f t="shared" si="37"/>
        <v>2524</v>
      </c>
      <c r="AC132" s="286">
        <v>9289</v>
      </c>
      <c r="AD132" s="286">
        <f t="shared" si="38"/>
        <v>9289</v>
      </c>
      <c r="AE132" s="261" t="s">
        <v>582</v>
      </c>
      <c r="AF132" s="261" t="s">
        <v>583</v>
      </c>
      <c r="AG132" s="290">
        <v>4732000</v>
      </c>
      <c r="AH132" s="261" t="s">
        <v>583</v>
      </c>
      <c r="AI132" s="291">
        <v>45377</v>
      </c>
      <c r="AJ132" s="261" t="s">
        <v>584</v>
      </c>
      <c r="AK132" s="292">
        <v>45688</v>
      </c>
      <c r="AL132" s="292" t="s">
        <v>585</v>
      </c>
      <c r="AM132" s="292" t="s">
        <v>442</v>
      </c>
      <c r="AN132" s="261" t="s">
        <v>442</v>
      </c>
      <c r="AO132" s="261" t="s">
        <v>442</v>
      </c>
      <c r="AP132" s="261" t="s">
        <v>442</v>
      </c>
      <c r="AQ132" s="261" t="s">
        <v>442</v>
      </c>
      <c r="AR132" s="290">
        <v>169</v>
      </c>
      <c r="AS132" s="287">
        <f t="shared" si="31"/>
        <v>50939</v>
      </c>
      <c r="AT132" s="261">
        <v>180</v>
      </c>
      <c r="AU132" s="261" t="s">
        <v>442</v>
      </c>
      <c r="AV132" s="290">
        <v>2753429</v>
      </c>
      <c r="AW132" s="290">
        <v>2719542.08</v>
      </c>
      <c r="AX132" s="261" t="s">
        <v>442</v>
      </c>
      <c r="AY132" s="261" t="s">
        <v>442</v>
      </c>
      <c r="AZ132" s="290">
        <v>2753429</v>
      </c>
      <c r="BA132" s="261">
        <v>100</v>
      </c>
      <c r="BB132" s="261" t="s">
        <v>442</v>
      </c>
      <c r="BC132" s="261" t="s">
        <v>586</v>
      </c>
      <c r="BD132" s="261" t="s">
        <v>586</v>
      </c>
      <c r="BE132" s="289">
        <v>38733</v>
      </c>
      <c r="BF132" s="261" t="s">
        <v>442</v>
      </c>
      <c r="BG132" s="261" t="s">
        <v>442</v>
      </c>
      <c r="BH132" s="261" t="s">
        <v>587</v>
      </c>
      <c r="BI132" s="293">
        <v>0.15210000000000001</v>
      </c>
      <c r="BJ132" s="261" t="s">
        <v>591</v>
      </c>
      <c r="BK132" s="261" t="s">
        <v>442</v>
      </c>
      <c r="BL132" s="294">
        <f t="shared" si="32"/>
        <v>7.8000000000000014E-2</v>
      </c>
      <c r="BM132" s="261" t="s">
        <v>442</v>
      </c>
      <c r="BN132" s="261" t="s">
        <v>442</v>
      </c>
      <c r="BO132" s="261" t="s">
        <v>442</v>
      </c>
      <c r="BP132" s="261" t="s">
        <v>442</v>
      </c>
      <c r="BQ132" s="261" t="s">
        <v>442</v>
      </c>
      <c r="BR132" s="261" t="s">
        <v>442</v>
      </c>
      <c r="BS132" s="261" t="s">
        <v>442</v>
      </c>
      <c r="BT132" s="261" t="s">
        <v>442</v>
      </c>
      <c r="BU132" s="261" t="s">
        <v>442</v>
      </c>
      <c r="BV132" s="261" t="s">
        <v>442</v>
      </c>
      <c r="BW132" s="261" t="s">
        <v>442</v>
      </c>
      <c r="BX132" s="261" t="s">
        <v>442</v>
      </c>
      <c r="BY132" s="261" t="s">
        <v>442</v>
      </c>
      <c r="BZ132" s="261" t="s">
        <v>442</v>
      </c>
      <c r="CA132" s="261" t="s">
        <v>442</v>
      </c>
      <c r="CB132" s="261" t="s">
        <v>442</v>
      </c>
      <c r="CC132" s="290">
        <v>0</v>
      </c>
      <c r="CD132" s="261" t="s">
        <v>442</v>
      </c>
      <c r="CE132" s="261" t="s">
        <v>442</v>
      </c>
      <c r="CF132" s="261" t="s">
        <v>442</v>
      </c>
      <c r="CG132" s="261" t="s">
        <v>442</v>
      </c>
      <c r="CH132" s="261" t="s">
        <v>442</v>
      </c>
      <c r="CI132" s="261" t="s">
        <v>442</v>
      </c>
      <c r="CJ132" s="261" t="s">
        <v>442</v>
      </c>
      <c r="CK132" s="261" t="s">
        <v>442</v>
      </c>
      <c r="CL132" s="261" t="s">
        <v>442</v>
      </c>
      <c r="CM132" s="261" t="s">
        <v>442</v>
      </c>
      <c r="CN132" s="261" t="s">
        <v>442</v>
      </c>
      <c r="CO132" s="261" t="s">
        <v>442</v>
      </c>
      <c r="CP132" s="261" t="s">
        <v>442</v>
      </c>
      <c r="CQ132" s="261" t="s">
        <v>442</v>
      </c>
      <c r="CR132" s="261" t="s">
        <v>588</v>
      </c>
      <c r="CS132" s="261" t="s">
        <v>433</v>
      </c>
      <c r="CT132" s="261" t="s">
        <v>442</v>
      </c>
      <c r="CU132" s="261" t="s">
        <v>589</v>
      </c>
      <c r="CV132" s="261" t="s">
        <v>442</v>
      </c>
      <c r="CW132" s="261" t="s">
        <v>442</v>
      </c>
      <c r="CX132" s="293">
        <f t="shared" si="33"/>
        <v>0.58187426035502954</v>
      </c>
      <c r="CY132" s="289">
        <v>4732000</v>
      </c>
      <c r="CZ132" s="287">
        <v>45377</v>
      </c>
      <c r="DA132" s="293">
        <v>0.58657354184277266</v>
      </c>
      <c r="DB132" s="261" t="s">
        <v>442</v>
      </c>
      <c r="DC132" s="261" t="s">
        <v>442</v>
      </c>
      <c r="DD132" s="261" t="s">
        <v>577</v>
      </c>
    </row>
    <row r="133" spans="1:108">
      <c r="A133" s="264" t="s">
        <v>380</v>
      </c>
      <c r="B133" s="284">
        <v>1518</v>
      </c>
      <c r="C133" s="284">
        <f t="shared" si="34"/>
        <v>1518</v>
      </c>
      <c r="D133" s="285">
        <v>9034</v>
      </c>
      <c r="E133" s="286">
        <f t="shared" si="35"/>
        <v>9034</v>
      </c>
      <c r="F133" s="287">
        <v>45869</v>
      </c>
      <c r="G133" s="285" t="s">
        <v>159</v>
      </c>
      <c r="H133" s="285" t="s">
        <v>573</v>
      </c>
      <c r="I133" s="261">
        <v>2021</v>
      </c>
      <c r="J133" s="261" t="s">
        <v>574</v>
      </c>
      <c r="K133" s="261" t="s">
        <v>575</v>
      </c>
      <c r="L133" s="288">
        <v>494256</v>
      </c>
      <c r="M133" s="261" t="s">
        <v>576</v>
      </c>
      <c r="N133" s="261" t="s">
        <v>577</v>
      </c>
      <c r="O133" s="261" t="s">
        <v>578</v>
      </c>
      <c r="P133" s="287">
        <v>42283</v>
      </c>
      <c r="Q133" s="287" t="s">
        <v>579</v>
      </c>
      <c r="R133" s="261" t="s">
        <v>577</v>
      </c>
      <c r="S133" s="261" t="s">
        <v>580</v>
      </c>
      <c r="T133" s="261">
        <v>112</v>
      </c>
      <c r="U133" s="288">
        <v>0</v>
      </c>
      <c r="V133" s="289">
        <v>0</v>
      </c>
      <c r="W133" s="261" t="str">
        <f t="shared" si="36"/>
        <v>PERF</v>
      </c>
      <c r="X133" s="261" t="s">
        <v>581</v>
      </c>
      <c r="Y133" s="261" t="s">
        <v>581</v>
      </c>
      <c r="Z133" s="261" t="s">
        <v>573</v>
      </c>
      <c r="AA133" s="264" t="s">
        <v>380</v>
      </c>
      <c r="AB133" s="286">
        <f t="shared" si="37"/>
        <v>1518</v>
      </c>
      <c r="AC133" s="286">
        <v>7371</v>
      </c>
      <c r="AD133" s="286">
        <f t="shared" si="38"/>
        <v>7371</v>
      </c>
      <c r="AE133" s="261" t="s">
        <v>582</v>
      </c>
      <c r="AF133" s="261" t="s">
        <v>583</v>
      </c>
      <c r="AG133" s="290">
        <v>1241763</v>
      </c>
      <c r="AH133" s="261" t="s">
        <v>583</v>
      </c>
      <c r="AI133" s="291">
        <v>42243</v>
      </c>
      <c r="AJ133" s="261" t="s">
        <v>584</v>
      </c>
      <c r="AK133" s="292">
        <v>45688</v>
      </c>
      <c r="AL133" s="292" t="s">
        <v>585</v>
      </c>
      <c r="AM133" s="292" t="s">
        <v>442</v>
      </c>
      <c r="AN133" s="261" t="s">
        <v>442</v>
      </c>
      <c r="AO133" s="261" t="s">
        <v>442</v>
      </c>
      <c r="AP133" s="261" t="s">
        <v>442</v>
      </c>
      <c r="AQ133" s="261" t="s">
        <v>442</v>
      </c>
      <c r="AR133" s="290">
        <v>62</v>
      </c>
      <c r="AS133" s="287">
        <f t="shared" si="31"/>
        <v>47729</v>
      </c>
      <c r="AT133" s="261">
        <v>180</v>
      </c>
      <c r="AU133" s="261" t="s">
        <v>442</v>
      </c>
      <c r="AV133" s="290">
        <v>879814</v>
      </c>
      <c r="AW133" s="290">
        <v>518059.31</v>
      </c>
      <c r="AX133" s="261" t="s">
        <v>442</v>
      </c>
      <c r="AY133" s="261" t="s">
        <v>442</v>
      </c>
      <c r="AZ133" s="290">
        <v>879814</v>
      </c>
      <c r="BA133" s="261">
        <v>100</v>
      </c>
      <c r="BB133" s="261" t="s">
        <v>442</v>
      </c>
      <c r="BC133" s="261" t="s">
        <v>586</v>
      </c>
      <c r="BD133" s="261" t="s">
        <v>586</v>
      </c>
      <c r="BE133" s="289">
        <v>11631</v>
      </c>
      <c r="BF133" s="261" t="s">
        <v>442</v>
      </c>
      <c r="BG133" s="261" t="s">
        <v>442</v>
      </c>
      <c r="BH133" s="261" t="s">
        <v>587</v>
      </c>
      <c r="BI133" s="293">
        <v>0.14249999999999999</v>
      </c>
      <c r="BJ133" s="261" t="s">
        <v>596</v>
      </c>
      <c r="BK133" s="261" t="s">
        <v>442</v>
      </c>
      <c r="BL133" s="294">
        <f t="shared" si="32"/>
        <v>6.8399999999999989E-2</v>
      </c>
      <c r="BM133" s="261" t="s">
        <v>442</v>
      </c>
      <c r="BN133" s="261" t="s">
        <v>442</v>
      </c>
      <c r="BO133" s="261" t="s">
        <v>442</v>
      </c>
      <c r="BP133" s="261" t="s">
        <v>442</v>
      </c>
      <c r="BQ133" s="261" t="s">
        <v>442</v>
      </c>
      <c r="BR133" s="261" t="s">
        <v>442</v>
      </c>
      <c r="BS133" s="261" t="s">
        <v>442</v>
      </c>
      <c r="BT133" s="261" t="s">
        <v>442</v>
      </c>
      <c r="BU133" s="261" t="s">
        <v>442</v>
      </c>
      <c r="BV133" s="261" t="s">
        <v>442</v>
      </c>
      <c r="BW133" s="261" t="s">
        <v>442</v>
      </c>
      <c r="BX133" s="261" t="s">
        <v>442</v>
      </c>
      <c r="BY133" s="261" t="s">
        <v>442</v>
      </c>
      <c r="BZ133" s="261" t="s">
        <v>442</v>
      </c>
      <c r="CA133" s="261" t="s">
        <v>442</v>
      </c>
      <c r="CB133" s="261" t="s">
        <v>442</v>
      </c>
      <c r="CC133" s="290">
        <v>6467</v>
      </c>
      <c r="CD133" s="261" t="s">
        <v>442</v>
      </c>
      <c r="CE133" s="261" t="s">
        <v>442</v>
      </c>
      <c r="CF133" s="261" t="s">
        <v>442</v>
      </c>
      <c r="CG133" s="261" t="s">
        <v>442</v>
      </c>
      <c r="CH133" s="261" t="s">
        <v>442</v>
      </c>
      <c r="CI133" s="261" t="s">
        <v>442</v>
      </c>
      <c r="CJ133" s="261" t="s">
        <v>442</v>
      </c>
      <c r="CK133" s="261" t="s">
        <v>442</v>
      </c>
      <c r="CL133" s="261" t="s">
        <v>442</v>
      </c>
      <c r="CM133" s="261" t="s">
        <v>442</v>
      </c>
      <c r="CN133" s="261" t="s">
        <v>442</v>
      </c>
      <c r="CO133" s="261" t="s">
        <v>442</v>
      </c>
      <c r="CP133" s="261" t="s">
        <v>442</v>
      </c>
      <c r="CQ133" s="261" t="s">
        <v>442</v>
      </c>
      <c r="CR133" s="261" t="s">
        <v>588</v>
      </c>
      <c r="CS133" s="261" t="s">
        <v>433</v>
      </c>
      <c r="CT133" s="261" t="s">
        <v>442</v>
      </c>
      <c r="CU133" s="261" t="s">
        <v>589</v>
      </c>
      <c r="CV133" s="261" t="s">
        <v>442</v>
      </c>
      <c r="CW133" s="261" t="s">
        <v>442</v>
      </c>
      <c r="CX133" s="293">
        <f t="shared" si="33"/>
        <v>0.42692299107251169</v>
      </c>
      <c r="CY133" s="289">
        <v>2060826</v>
      </c>
      <c r="CZ133" s="287">
        <v>44741</v>
      </c>
      <c r="DA133" s="293">
        <v>0.69984325601639996</v>
      </c>
      <c r="DB133" s="261" t="s">
        <v>442</v>
      </c>
      <c r="DC133" s="261" t="s">
        <v>442</v>
      </c>
      <c r="DD133" s="261" t="s">
        <v>577</v>
      </c>
    </row>
    <row r="134" spans="1:108">
      <c r="A134" s="264" t="s">
        <v>380</v>
      </c>
      <c r="B134" s="284">
        <v>2448</v>
      </c>
      <c r="C134" s="284">
        <f t="shared" si="34"/>
        <v>2448</v>
      </c>
      <c r="D134" s="285">
        <v>11193</v>
      </c>
      <c r="E134" s="286">
        <f t="shared" si="35"/>
        <v>11193</v>
      </c>
      <c r="F134" s="287">
        <v>45869</v>
      </c>
      <c r="G134" s="285" t="s">
        <v>159</v>
      </c>
      <c r="H134" s="285" t="s">
        <v>573</v>
      </c>
      <c r="I134" s="261">
        <v>2021</v>
      </c>
      <c r="J134" s="261" t="s">
        <v>574</v>
      </c>
      <c r="K134" s="261" t="s">
        <v>575</v>
      </c>
      <c r="L134" s="288">
        <v>253920</v>
      </c>
      <c r="M134" s="261" t="s">
        <v>576</v>
      </c>
      <c r="N134" s="261" t="s">
        <v>577</v>
      </c>
      <c r="O134" s="261" t="s">
        <v>578</v>
      </c>
      <c r="P134" s="287">
        <v>45330</v>
      </c>
      <c r="Q134" s="287" t="s">
        <v>592</v>
      </c>
      <c r="R134" s="261" t="s">
        <v>577</v>
      </c>
      <c r="S134" s="261" t="s">
        <v>580</v>
      </c>
      <c r="T134" s="261">
        <v>14</v>
      </c>
      <c r="U134" s="288">
        <v>0</v>
      </c>
      <c r="V134" s="289">
        <v>0</v>
      </c>
      <c r="W134" s="261" t="str">
        <f t="shared" si="36"/>
        <v>PERF</v>
      </c>
      <c r="X134" s="261" t="s">
        <v>581</v>
      </c>
      <c r="Y134" s="261" t="s">
        <v>581</v>
      </c>
      <c r="Z134" s="261" t="s">
        <v>573</v>
      </c>
      <c r="AA134" s="264" t="s">
        <v>380</v>
      </c>
      <c r="AB134" s="286">
        <f t="shared" si="37"/>
        <v>2448</v>
      </c>
      <c r="AC134" s="286">
        <v>26</v>
      </c>
      <c r="AD134" s="286">
        <f t="shared" si="38"/>
        <v>26</v>
      </c>
      <c r="AE134" s="261" t="s">
        <v>582</v>
      </c>
      <c r="AF134" s="261" t="s">
        <v>583</v>
      </c>
      <c r="AG134" s="290">
        <v>653871</v>
      </c>
      <c r="AH134" s="261" t="s">
        <v>583</v>
      </c>
      <c r="AI134" s="291">
        <v>45071</v>
      </c>
      <c r="AJ134" s="261" t="s">
        <v>584</v>
      </c>
      <c r="AK134" s="292">
        <v>45688</v>
      </c>
      <c r="AL134" s="292" t="s">
        <v>585</v>
      </c>
      <c r="AM134" s="292" t="s">
        <v>442</v>
      </c>
      <c r="AN134" s="261" t="s">
        <v>442</v>
      </c>
      <c r="AO134" s="261" t="s">
        <v>442</v>
      </c>
      <c r="AP134" s="261" t="s">
        <v>442</v>
      </c>
      <c r="AQ134" s="261" t="s">
        <v>442</v>
      </c>
      <c r="AR134" s="290">
        <v>162</v>
      </c>
      <c r="AS134" s="287">
        <f t="shared" si="31"/>
        <v>50729</v>
      </c>
      <c r="AT134" s="261">
        <v>180</v>
      </c>
      <c r="AU134" s="261" t="s">
        <v>442</v>
      </c>
      <c r="AV134" s="290">
        <v>368000</v>
      </c>
      <c r="AW134" s="290">
        <v>330915.07</v>
      </c>
      <c r="AX134" s="261" t="s">
        <v>442</v>
      </c>
      <c r="AY134" s="261" t="s">
        <v>442</v>
      </c>
      <c r="AZ134" s="290">
        <v>368000</v>
      </c>
      <c r="BA134" s="261">
        <v>100</v>
      </c>
      <c r="BB134" s="261" t="s">
        <v>442</v>
      </c>
      <c r="BC134" s="261" t="s">
        <v>586</v>
      </c>
      <c r="BD134" s="261" t="s">
        <v>586</v>
      </c>
      <c r="BE134" s="289">
        <v>4772</v>
      </c>
      <c r="BF134" s="261" t="s">
        <v>442</v>
      </c>
      <c r="BG134" s="261" t="s">
        <v>442</v>
      </c>
      <c r="BH134" s="261" t="s">
        <v>587</v>
      </c>
      <c r="BI134" s="293">
        <v>0.15210000000000001</v>
      </c>
      <c r="BJ134" s="261" t="s">
        <v>591</v>
      </c>
      <c r="BK134" s="261" t="s">
        <v>442</v>
      </c>
      <c r="BL134" s="294">
        <f t="shared" si="32"/>
        <v>7.8000000000000014E-2</v>
      </c>
      <c r="BM134" s="261" t="s">
        <v>442</v>
      </c>
      <c r="BN134" s="261" t="s">
        <v>442</v>
      </c>
      <c r="BO134" s="261" t="s">
        <v>442</v>
      </c>
      <c r="BP134" s="261" t="s">
        <v>442</v>
      </c>
      <c r="BQ134" s="261" t="s">
        <v>442</v>
      </c>
      <c r="BR134" s="261" t="s">
        <v>442</v>
      </c>
      <c r="BS134" s="261" t="s">
        <v>442</v>
      </c>
      <c r="BT134" s="261" t="s">
        <v>442</v>
      </c>
      <c r="BU134" s="261" t="s">
        <v>442</v>
      </c>
      <c r="BV134" s="261" t="s">
        <v>442</v>
      </c>
      <c r="BW134" s="261" t="s">
        <v>442</v>
      </c>
      <c r="BX134" s="261" t="s">
        <v>442</v>
      </c>
      <c r="BY134" s="261" t="s">
        <v>442</v>
      </c>
      <c r="BZ134" s="261" t="s">
        <v>442</v>
      </c>
      <c r="CA134" s="261" t="s">
        <v>442</v>
      </c>
      <c r="CB134" s="261" t="s">
        <v>442</v>
      </c>
      <c r="CC134" s="290">
        <v>0</v>
      </c>
      <c r="CD134" s="261" t="s">
        <v>442</v>
      </c>
      <c r="CE134" s="261" t="s">
        <v>442</v>
      </c>
      <c r="CF134" s="261" t="s">
        <v>442</v>
      </c>
      <c r="CG134" s="261" t="s">
        <v>442</v>
      </c>
      <c r="CH134" s="261" t="s">
        <v>442</v>
      </c>
      <c r="CI134" s="261" t="s">
        <v>442</v>
      </c>
      <c r="CJ134" s="261" t="s">
        <v>442</v>
      </c>
      <c r="CK134" s="261" t="s">
        <v>442</v>
      </c>
      <c r="CL134" s="261" t="s">
        <v>442</v>
      </c>
      <c r="CM134" s="261" t="s">
        <v>442</v>
      </c>
      <c r="CN134" s="261" t="s">
        <v>442</v>
      </c>
      <c r="CO134" s="261" t="s">
        <v>442</v>
      </c>
      <c r="CP134" s="261" t="s">
        <v>442</v>
      </c>
      <c r="CQ134" s="261" t="s">
        <v>442</v>
      </c>
      <c r="CR134" s="261" t="s">
        <v>588</v>
      </c>
      <c r="CS134" s="261" t="s">
        <v>433</v>
      </c>
      <c r="CT134" s="261" t="s">
        <v>442</v>
      </c>
      <c r="CU134" s="261" t="s">
        <v>589</v>
      </c>
      <c r="CV134" s="261" t="s">
        <v>442</v>
      </c>
      <c r="CW134" s="261" t="s">
        <v>442</v>
      </c>
      <c r="CX134" s="293">
        <f t="shared" si="33"/>
        <v>0.56280214293033337</v>
      </c>
      <c r="CY134" s="289">
        <v>653871</v>
      </c>
      <c r="CZ134" s="287">
        <v>45071</v>
      </c>
      <c r="DA134" s="293">
        <v>0.56280214293033337</v>
      </c>
      <c r="DB134" s="261" t="s">
        <v>442</v>
      </c>
      <c r="DC134" s="261" t="s">
        <v>442</v>
      </c>
      <c r="DD134" s="261" t="s">
        <v>577</v>
      </c>
    </row>
    <row r="135" spans="1:108">
      <c r="A135" s="264" t="s">
        <v>380</v>
      </c>
      <c r="B135" s="284">
        <v>1662</v>
      </c>
      <c r="C135" s="284">
        <f t="shared" si="34"/>
        <v>1662</v>
      </c>
      <c r="D135" s="285">
        <v>8723</v>
      </c>
      <c r="E135" s="286">
        <f t="shared" si="35"/>
        <v>8723</v>
      </c>
      <c r="F135" s="287">
        <v>45869</v>
      </c>
      <c r="G135" s="285" t="s">
        <v>159</v>
      </c>
      <c r="H135" s="285" t="s">
        <v>573</v>
      </c>
      <c r="I135" s="261">
        <v>2021</v>
      </c>
      <c r="J135" s="261" t="s">
        <v>574</v>
      </c>
      <c r="K135" s="261" t="s">
        <v>575</v>
      </c>
      <c r="L135" s="288">
        <v>309120</v>
      </c>
      <c r="M135" s="261" t="s">
        <v>576</v>
      </c>
      <c r="N135" s="261" t="s">
        <v>577</v>
      </c>
      <c r="O135" s="261" t="s">
        <v>578</v>
      </c>
      <c r="P135" s="287">
        <v>42713</v>
      </c>
      <c r="Q135" s="287" t="s">
        <v>579</v>
      </c>
      <c r="R135" s="261" t="s">
        <v>577</v>
      </c>
      <c r="S135" s="261" t="s">
        <v>580</v>
      </c>
      <c r="T135" s="261">
        <v>93</v>
      </c>
      <c r="U135" s="288">
        <v>0</v>
      </c>
      <c r="V135" s="289">
        <v>0</v>
      </c>
      <c r="W135" s="261" t="str">
        <f t="shared" si="36"/>
        <v>PERF</v>
      </c>
      <c r="X135" s="261" t="s">
        <v>581</v>
      </c>
      <c r="Y135" s="261" t="s">
        <v>581</v>
      </c>
      <c r="Z135" s="261" t="s">
        <v>573</v>
      </c>
      <c r="AA135" s="264" t="s">
        <v>380</v>
      </c>
      <c r="AB135" s="286">
        <f t="shared" si="37"/>
        <v>1662</v>
      </c>
      <c r="AC135" s="286">
        <v>7473</v>
      </c>
      <c r="AD135" s="286">
        <f t="shared" si="38"/>
        <v>7473</v>
      </c>
      <c r="AE135" s="261" t="s">
        <v>582</v>
      </c>
      <c r="AF135" s="261" t="s">
        <v>583</v>
      </c>
      <c r="AG135" s="290">
        <v>930433</v>
      </c>
      <c r="AH135" s="261" t="s">
        <v>583</v>
      </c>
      <c r="AI135" s="291">
        <v>42310</v>
      </c>
      <c r="AJ135" s="261" t="s">
        <v>584</v>
      </c>
      <c r="AK135" s="292">
        <v>45688</v>
      </c>
      <c r="AL135" s="292" t="s">
        <v>585</v>
      </c>
      <c r="AM135" s="292" t="s">
        <v>442</v>
      </c>
      <c r="AN135" s="261" t="s">
        <v>442</v>
      </c>
      <c r="AO135" s="261" t="s">
        <v>442</v>
      </c>
      <c r="AP135" s="261" t="s">
        <v>442</v>
      </c>
      <c r="AQ135" s="261" t="s">
        <v>442</v>
      </c>
      <c r="AR135" s="290">
        <v>76</v>
      </c>
      <c r="AS135" s="287">
        <f t="shared" si="31"/>
        <v>48149</v>
      </c>
      <c r="AT135" s="261">
        <v>180</v>
      </c>
      <c r="AU135" s="261" t="s">
        <v>442</v>
      </c>
      <c r="AV135" s="290">
        <v>891471</v>
      </c>
      <c r="AW135" s="290">
        <v>624507.71</v>
      </c>
      <c r="AX135" s="261" t="s">
        <v>442</v>
      </c>
      <c r="AY135" s="261" t="s">
        <v>442</v>
      </c>
      <c r="AZ135" s="290">
        <v>891471</v>
      </c>
      <c r="BA135" s="261">
        <v>100</v>
      </c>
      <c r="BB135" s="261" t="s">
        <v>442</v>
      </c>
      <c r="BC135" s="261" t="s">
        <v>586</v>
      </c>
      <c r="BD135" s="261" t="s">
        <v>586</v>
      </c>
      <c r="BE135" s="289">
        <v>12653</v>
      </c>
      <c r="BF135" s="261" t="s">
        <v>442</v>
      </c>
      <c r="BG135" s="261" t="s">
        <v>442</v>
      </c>
      <c r="BH135" s="261" t="s">
        <v>587</v>
      </c>
      <c r="BI135" s="293">
        <v>0.1525</v>
      </c>
      <c r="BJ135" s="261" t="s">
        <v>596</v>
      </c>
      <c r="BK135" s="261" t="s">
        <v>442</v>
      </c>
      <c r="BL135" s="294">
        <f t="shared" si="32"/>
        <v>7.8399999999999997E-2</v>
      </c>
      <c r="BM135" s="261" t="s">
        <v>442</v>
      </c>
      <c r="BN135" s="261" t="s">
        <v>442</v>
      </c>
      <c r="BO135" s="261" t="s">
        <v>442</v>
      </c>
      <c r="BP135" s="261" t="s">
        <v>442</v>
      </c>
      <c r="BQ135" s="261" t="s">
        <v>442</v>
      </c>
      <c r="BR135" s="261" t="s">
        <v>442</v>
      </c>
      <c r="BS135" s="261" t="s">
        <v>442</v>
      </c>
      <c r="BT135" s="261" t="s">
        <v>442</v>
      </c>
      <c r="BU135" s="261" t="s">
        <v>442</v>
      </c>
      <c r="BV135" s="261" t="s">
        <v>442</v>
      </c>
      <c r="BW135" s="261" t="s">
        <v>442</v>
      </c>
      <c r="BX135" s="261" t="s">
        <v>442</v>
      </c>
      <c r="BY135" s="261" t="s">
        <v>442</v>
      </c>
      <c r="BZ135" s="261" t="s">
        <v>442</v>
      </c>
      <c r="CA135" s="261" t="s">
        <v>442</v>
      </c>
      <c r="CB135" s="261" t="s">
        <v>442</v>
      </c>
      <c r="CC135" s="290">
        <v>0</v>
      </c>
      <c r="CD135" s="261" t="s">
        <v>442</v>
      </c>
      <c r="CE135" s="261" t="s">
        <v>442</v>
      </c>
      <c r="CF135" s="261" t="s">
        <v>442</v>
      </c>
      <c r="CG135" s="261" t="s">
        <v>442</v>
      </c>
      <c r="CH135" s="261" t="s">
        <v>442</v>
      </c>
      <c r="CI135" s="261" t="s">
        <v>442</v>
      </c>
      <c r="CJ135" s="261" t="s">
        <v>442</v>
      </c>
      <c r="CK135" s="261" t="s">
        <v>442</v>
      </c>
      <c r="CL135" s="261" t="s">
        <v>442</v>
      </c>
      <c r="CM135" s="261" t="s">
        <v>442</v>
      </c>
      <c r="CN135" s="261" t="s">
        <v>442</v>
      </c>
      <c r="CO135" s="261" t="s">
        <v>442</v>
      </c>
      <c r="CP135" s="261" t="s">
        <v>442</v>
      </c>
      <c r="CQ135" s="261" t="s">
        <v>442</v>
      </c>
      <c r="CR135" s="261" t="s">
        <v>588</v>
      </c>
      <c r="CS135" s="261" t="s">
        <v>433</v>
      </c>
      <c r="CT135" s="261" t="s">
        <v>442</v>
      </c>
      <c r="CU135" s="261" t="s">
        <v>589</v>
      </c>
      <c r="CV135" s="261" t="s">
        <v>442</v>
      </c>
      <c r="CW135" s="261" t="s">
        <v>442</v>
      </c>
      <c r="CX135" s="293">
        <f t="shared" si="33"/>
        <v>0.59431400000000001</v>
      </c>
      <c r="CY135" s="289">
        <v>1500000</v>
      </c>
      <c r="CZ135" s="287">
        <v>45107</v>
      </c>
      <c r="DA135" s="293">
        <v>0.70348610102098119</v>
      </c>
      <c r="DB135" s="261" t="s">
        <v>442</v>
      </c>
      <c r="DC135" s="261" t="s">
        <v>442</v>
      </c>
      <c r="DD135" s="261" t="s">
        <v>577</v>
      </c>
    </row>
    <row r="136" spans="1:108">
      <c r="A136" s="264" t="s">
        <v>380</v>
      </c>
      <c r="B136" s="284">
        <v>1893</v>
      </c>
      <c r="C136" s="284">
        <f t="shared" si="34"/>
        <v>1893</v>
      </c>
      <c r="D136" s="285">
        <v>10039</v>
      </c>
      <c r="E136" s="286">
        <f t="shared" si="35"/>
        <v>10039</v>
      </c>
      <c r="F136" s="287">
        <v>45869</v>
      </c>
      <c r="G136" s="285" t="s">
        <v>159</v>
      </c>
      <c r="H136" s="285" t="s">
        <v>573</v>
      </c>
      <c r="I136" s="261">
        <v>2021</v>
      </c>
      <c r="J136" s="261" t="s">
        <v>574</v>
      </c>
      <c r="K136" s="261" t="s">
        <v>575</v>
      </c>
      <c r="L136" s="288">
        <v>3819693</v>
      </c>
      <c r="M136" s="261" t="s">
        <v>576</v>
      </c>
      <c r="N136" s="261" t="s">
        <v>577</v>
      </c>
      <c r="O136" s="261" t="s">
        <v>578</v>
      </c>
      <c r="P136" s="287">
        <v>43427</v>
      </c>
      <c r="Q136" s="287" t="s">
        <v>592</v>
      </c>
      <c r="R136" s="261" t="s">
        <v>577</v>
      </c>
      <c r="S136" s="261" t="s">
        <v>580</v>
      </c>
      <c r="T136" s="261">
        <v>75</v>
      </c>
      <c r="U136" s="288">
        <v>0</v>
      </c>
      <c r="V136" s="289">
        <v>0</v>
      </c>
      <c r="W136" s="261" t="str">
        <f t="shared" si="36"/>
        <v>PERF</v>
      </c>
      <c r="X136" s="261" t="s">
        <v>581</v>
      </c>
      <c r="Y136" s="261" t="s">
        <v>581</v>
      </c>
      <c r="Z136" s="261" t="s">
        <v>573</v>
      </c>
      <c r="AA136" s="264" t="s">
        <v>380</v>
      </c>
      <c r="AB136" s="286">
        <f t="shared" si="37"/>
        <v>1893</v>
      </c>
      <c r="AC136" s="286">
        <v>7892</v>
      </c>
      <c r="AD136" s="286">
        <f t="shared" si="38"/>
        <v>7892</v>
      </c>
      <c r="AE136" s="261" t="s">
        <v>582</v>
      </c>
      <c r="AF136" s="261" t="s">
        <v>583</v>
      </c>
      <c r="AG136" s="290">
        <v>16930798</v>
      </c>
      <c r="AH136" s="261" t="s">
        <v>583</v>
      </c>
      <c r="AI136" s="291">
        <v>43361</v>
      </c>
      <c r="AJ136" s="261" t="s">
        <v>584</v>
      </c>
      <c r="AK136" s="292">
        <v>45688</v>
      </c>
      <c r="AL136" s="292" t="s">
        <v>585</v>
      </c>
      <c r="AM136" s="292" t="s">
        <v>442</v>
      </c>
      <c r="AN136" s="261" t="s">
        <v>442</v>
      </c>
      <c r="AO136" s="261" t="s">
        <v>442</v>
      </c>
      <c r="AP136" s="261" t="s">
        <v>442</v>
      </c>
      <c r="AQ136" s="261" t="s">
        <v>442</v>
      </c>
      <c r="AR136" s="290">
        <v>99</v>
      </c>
      <c r="AS136" s="287">
        <f t="shared" si="31"/>
        <v>48839</v>
      </c>
      <c r="AT136" s="261">
        <v>180</v>
      </c>
      <c r="AU136" s="261" t="s">
        <v>442</v>
      </c>
      <c r="AV136" s="290">
        <v>9692989</v>
      </c>
      <c r="AW136" s="290">
        <v>7499454.4299999997</v>
      </c>
      <c r="AX136" s="261" t="s">
        <v>442</v>
      </c>
      <c r="AY136" s="261" t="s">
        <v>442</v>
      </c>
      <c r="AZ136" s="290">
        <v>9692989</v>
      </c>
      <c r="BA136" s="261">
        <v>100</v>
      </c>
      <c r="BB136" s="261" t="s">
        <v>442</v>
      </c>
      <c r="BC136" s="261" t="s">
        <v>586</v>
      </c>
      <c r="BD136" s="261" t="s">
        <v>586</v>
      </c>
      <c r="BE136" s="289">
        <v>127506</v>
      </c>
      <c r="BF136" s="261" t="s">
        <v>442</v>
      </c>
      <c r="BG136" s="261" t="s">
        <v>442</v>
      </c>
      <c r="BH136" s="261" t="s">
        <v>587</v>
      </c>
      <c r="BI136" s="293">
        <v>0.14249999999999999</v>
      </c>
      <c r="BJ136" s="261" t="s">
        <v>596</v>
      </c>
      <c r="BK136" s="261" t="s">
        <v>442</v>
      </c>
      <c r="BL136" s="294">
        <f t="shared" si="32"/>
        <v>6.8399999999999989E-2</v>
      </c>
      <c r="BM136" s="261" t="s">
        <v>442</v>
      </c>
      <c r="BN136" s="261" t="s">
        <v>442</v>
      </c>
      <c r="BO136" s="261" t="s">
        <v>442</v>
      </c>
      <c r="BP136" s="261" t="s">
        <v>442</v>
      </c>
      <c r="BQ136" s="261" t="s">
        <v>442</v>
      </c>
      <c r="BR136" s="261" t="s">
        <v>442</v>
      </c>
      <c r="BS136" s="261" t="s">
        <v>442</v>
      </c>
      <c r="BT136" s="261" t="s">
        <v>442</v>
      </c>
      <c r="BU136" s="261" t="s">
        <v>442</v>
      </c>
      <c r="BV136" s="261" t="s">
        <v>442</v>
      </c>
      <c r="BW136" s="261" t="s">
        <v>442</v>
      </c>
      <c r="BX136" s="261" t="s">
        <v>442</v>
      </c>
      <c r="BY136" s="261" t="s">
        <v>442</v>
      </c>
      <c r="BZ136" s="261" t="s">
        <v>442</v>
      </c>
      <c r="CA136" s="261" t="s">
        <v>442</v>
      </c>
      <c r="CB136" s="261" t="s">
        <v>442</v>
      </c>
      <c r="CC136" s="290">
        <v>0</v>
      </c>
      <c r="CD136" s="261" t="s">
        <v>442</v>
      </c>
      <c r="CE136" s="261" t="s">
        <v>442</v>
      </c>
      <c r="CF136" s="261" t="s">
        <v>442</v>
      </c>
      <c r="CG136" s="261" t="s">
        <v>442</v>
      </c>
      <c r="CH136" s="261" t="s">
        <v>442</v>
      </c>
      <c r="CI136" s="261" t="s">
        <v>442</v>
      </c>
      <c r="CJ136" s="261" t="s">
        <v>442</v>
      </c>
      <c r="CK136" s="261" t="s">
        <v>442</v>
      </c>
      <c r="CL136" s="261" t="s">
        <v>442</v>
      </c>
      <c r="CM136" s="261" t="s">
        <v>442</v>
      </c>
      <c r="CN136" s="261" t="s">
        <v>442</v>
      </c>
      <c r="CO136" s="261" t="s">
        <v>442</v>
      </c>
      <c r="CP136" s="261" t="s">
        <v>442</v>
      </c>
      <c r="CQ136" s="261" t="s">
        <v>442</v>
      </c>
      <c r="CR136" s="261" t="s">
        <v>588</v>
      </c>
      <c r="CS136" s="261" t="s">
        <v>433</v>
      </c>
      <c r="CT136" s="261" t="s">
        <v>442</v>
      </c>
      <c r="CU136" s="261" t="s">
        <v>589</v>
      </c>
      <c r="CV136" s="261" t="s">
        <v>442</v>
      </c>
      <c r="CW136" s="261" t="s">
        <v>442</v>
      </c>
      <c r="CX136" s="293">
        <f t="shared" si="33"/>
        <v>0.56274304715749124</v>
      </c>
      <c r="CY136" s="289">
        <v>17224538</v>
      </c>
      <c r="CZ136" s="287">
        <v>45705</v>
      </c>
      <c r="DA136" s="293">
        <v>0.57240061779251661</v>
      </c>
      <c r="DB136" s="261" t="s">
        <v>442</v>
      </c>
      <c r="DC136" s="261" t="s">
        <v>442</v>
      </c>
      <c r="DD136" s="261" t="s">
        <v>577</v>
      </c>
    </row>
    <row r="137" spans="1:108">
      <c r="A137" s="264" t="s">
        <v>380</v>
      </c>
      <c r="B137" s="284">
        <v>1932</v>
      </c>
      <c r="C137" s="284">
        <f t="shared" si="34"/>
        <v>1932</v>
      </c>
      <c r="D137" s="285">
        <v>10066</v>
      </c>
      <c r="E137" s="286">
        <f t="shared" si="35"/>
        <v>10066</v>
      </c>
      <c r="F137" s="287">
        <v>45869</v>
      </c>
      <c r="G137" s="285" t="s">
        <v>159</v>
      </c>
      <c r="H137" s="285" t="s">
        <v>573</v>
      </c>
      <c r="I137" s="261">
        <v>2021</v>
      </c>
      <c r="J137" s="261" t="s">
        <v>574</v>
      </c>
      <c r="K137" s="261" t="s">
        <v>575</v>
      </c>
      <c r="L137" s="288">
        <v>463536</v>
      </c>
      <c r="M137" s="261" t="s">
        <v>576</v>
      </c>
      <c r="N137" s="261" t="s">
        <v>577</v>
      </c>
      <c r="O137" s="261" t="s">
        <v>578</v>
      </c>
      <c r="P137" s="287">
        <v>43542</v>
      </c>
      <c r="Q137" s="287" t="s">
        <v>579</v>
      </c>
      <c r="R137" s="261" t="s">
        <v>577</v>
      </c>
      <c r="S137" s="261" t="s">
        <v>580</v>
      </c>
      <c r="T137" s="261">
        <v>41</v>
      </c>
      <c r="U137" s="288">
        <v>0</v>
      </c>
      <c r="V137" s="289">
        <v>0</v>
      </c>
      <c r="W137" s="261" t="str">
        <f t="shared" si="36"/>
        <v>PERF</v>
      </c>
      <c r="X137" s="261" t="s">
        <v>581</v>
      </c>
      <c r="Y137" s="261" t="s">
        <v>581</v>
      </c>
      <c r="Z137" s="261" t="s">
        <v>573</v>
      </c>
      <c r="AA137" s="264" t="s">
        <v>380</v>
      </c>
      <c r="AB137" s="286">
        <f t="shared" si="37"/>
        <v>1932</v>
      </c>
      <c r="AC137" s="286">
        <v>7887</v>
      </c>
      <c r="AD137" s="286">
        <f t="shared" si="38"/>
        <v>7887</v>
      </c>
      <c r="AE137" s="261" t="s">
        <v>582</v>
      </c>
      <c r="AF137" s="261" t="s">
        <v>583</v>
      </c>
      <c r="AG137" s="290">
        <v>2106442</v>
      </c>
      <c r="AH137" s="261" t="s">
        <v>583</v>
      </c>
      <c r="AI137" s="291">
        <v>43350</v>
      </c>
      <c r="AJ137" s="261" t="s">
        <v>584</v>
      </c>
      <c r="AK137" s="292">
        <v>45688</v>
      </c>
      <c r="AL137" s="292" t="s">
        <v>585</v>
      </c>
      <c r="AM137" s="292" t="s">
        <v>442</v>
      </c>
      <c r="AN137" s="261" t="s">
        <v>442</v>
      </c>
      <c r="AO137" s="261" t="s">
        <v>442</v>
      </c>
      <c r="AP137" s="261" t="s">
        <v>442</v>
      </c>
      <c r="AQ137" s="261" t="s">
        <v>442</v>
      </c>
      <c r="AR137" s="290">
        <v>103</v>
      </c>
      <c r="AS137" s="287">
        <f t="shared" si="31"/>
        <v>48959</v>
      </c>
      <c r="AT137" s="261">
        <v>180</v>
      </c>
      <c r="AU137" s="261" t="s">
        <v>442</v>
      </c>
      <c r="AV137" s="290">
        <v>1285001</v>
      </c>
      <c r="AW137" s="290">
        <v>1027676.78</v>
      </c>
      <c r="AX137" s="261" t="s">
        <v>442</v>
      </c>
      <c r="AY137" s="261" t="s">
        <v>442</v>
      </c>
      <c r="AZ137" s="290">
        <v>1285001</v>
      </c>
      <c r="BA137" s="261">
        <v>100</v>
      </c>
      <c r="BB137" s="261" t="s">
        <v>442</v>
      </c>
      <c r="BC137" s="261" t="s">
        <v>586</v>
      </c>
      <c r="BD137" s="261" t="s">
        <v>586</v>
      </c>
      <c r="BE137" s="289">
        <v>17712</v>
      </c>
      <c r="BF137" s="261" t="s">
        <v>442</v>
      </c>
      <c r="BG137" s="261" t="s">
        <v>442</v>
      </c>
      <c r="BH137" s="261" t="s">
        <v>587</v>
      </c>
      <c r="BI137" s="293">
        <v>0.1525</v>
      </c>
      <c r="BJ137" s="261" t="s">
        <v>596</v>
      </c>
      <c r="BK137" s="261" t="s">
        <v>442</v>
      </c>
      <c r="BL137" s="294">
        <f t="shared" si="32"/>
        <v>7.8399999999999997E-2</v>
      </c>
      <c r="BM137" s="261" t="s">
        <v>442</v>
      </c>
      <c r="BN137" s="261" t="s">
        <v>442</v>
      </c>
      <c r="BO137" s="261" t="s">
        <v>442</v>
      </c>
      <c r="BP137" s="261" t="s">
        <v>442</v>
      </c>
      <c r="BQ137" s="261" t="s">
        <v>442</v>
      </c>
      <c r="BR137" s="261" t="s">
        <v>442</v>
      </c>
      <c r="BS137" s="261" t="s">
        <v>442</v>
      </c>
      <c r="BT137" s="261" t="s">
        <v>442</v>
      </c>
      <c r="BU137" s="261" t="s">
        <v>442</v>
      </c>
      <c r="BV137" s="261" t="s">
        <v>442</v>
      </c>
      <c r="BW137" s="261" t="s">
        <v>442</v>
      </c>
      <c r="BX137" s="261" t="s">
        <v>442</v>
      </c>
      <c r="BY137" s="261" t="s">
        <v>442</v>
      </c>
      <c r="BZ137" s="261" t="s">
        <v>442</v>
      </c>
      <c r="CA137" s="261" t="s">
        <v>442</v>
      </c>
      <c r="CB137" s="261" t="s">
        <v>442</v>
      </c>
      <c r="CC137" s="290">
        <v>0</v>
      </c>
      <c r="CD137" s="261" t="s">
        <v>442</v>
      </c>
      <c r="CE137" s="261" t="s">
        <v>442</v>
      </c>
      <c r="CF137" s="261" t="s">
        <v>442</v>
      </c>
      <c r="CG137" s="261" t="s">
        <v>442</v>
      </c>
      <c r="CH137" s="261" t="s">
        <v>442</v>
      </c>
      <c r="CI137" s="261" t="s">
        <v>442</v>
      </c>
      <c r="CJ137" s="261" t="s">
        <v>442</v>
      </c>
      <c r="CK137" s="261" t="s">
        <v>442</v>
      </c>
      <c r="CL137" s="261" t="s">
        <v>442</v>
      </c>
      <c r="CM137" s="261" t="s">
        <v>442</v>
      </c>
      <c r="CN137" s="261" t="s">
        <v>442</v>
      </c>
      <c r="CO137" s="261" t="s">
        <v>442</v>
      </c>
      <c r="CP137" s="261" t="s">
        <v>442</v>
      </c>
      <c r="CQ137" s="261" t="s">
        <v>442</v>
      </c>
      <c r="CR137" s="261" t="s">
        <v>588</v>
      </c>
      <c r="CS137" s="261" t="s">
        <v>433</v>
      </c>
      <c r="CT137" s="261" t="s">
        <v>442</v>
      </c>
      <c r="CU137" s="261" t="s">
        <v>589</v>
      </c>
      <c r="CV137" s="261" t="s">
        <v>442</v>
      </c>
      <c r="CW137" s="261" t="s">
        <v>442</v>
      </c>
      <c r="CX137" s="293">
        <f t="shared" si="33"/>
        <v>0.62802023738657764</v>
      </c>
      <c r="CY137" s="289">
        <v>2046114</v>
      </c>
      <c r="CZ137" s="287">
        <v>45727</v>
      </c>
      <c r="DA137" s="293">
        <v>0.60653910002884004</v>
      </c>
      <c r="DB137" s="261" t="s">
        <v>442</v>
      </c>
      <c r="DC137" s="261" t="s">
        <v>442</v>
      </c>
      <c r="DD137" s="261" t="s">
        <v>577</v>
      </c>
    </row>
    <row r="138" spans="1:108">
      <c r="A138" s="264" t="s">
        <v>380</v>
      </c>
      <c r="B138" s="284">
        <v>2516</v>
      </c>
      <c r="C138" s="284">
        <f t="shared" si="34"/>
        <v>2516</v>
      </c>
      <c r="D138" s="285">
        <v>10381</v>
      </c>
      <c r="E138" s="286">
        <f t="shared" si="35"/>
        <v>10381</v>
      </c>
      <c r="F138" s="287">
        <v>45869</v>
      </c>
      <c r="G138" s="285" t="s">
        <v>159</v>
      </c>
      <c r="H138" s="285" t="s">
        <v>573</v>
      </c>
      <c r="I138" s="261">
        <v>2021</v>
      </c>
      <c r="J138" s="261" t="s">
        <v>574</v>
      </c>
      <c r="K138" s="261" t="s">
        <v>575</v>
      </c>
      <c r="L138" s="288">
        <v>910247</v>
      </c>
      <c r="M138" s="261" t="s">
        <v>576</v>
      </c>
      <c r="N138" s="261" t="s">
        <v>577</v>
      </c>
      <c r="O138" s="261" t="s">
        <v>578</v>
      </c>
      <c r="P138" s="287">
        <v>45506</v>
      </c>
      <c r="Q138" s="287" t="s">
        <v>579</v>
      </c>
      <c r="R138" s="261" t="s">
        <v>577</v>
      </c>
      <c r="S138" s="261" t="s">
        <v>580</v>
      </c>
      <c r="T138" s="261">
        <v>2</v>
      </c>
      <c r="U138" s="288">
        <v>0</v>
      </c>
      <c r="V138" s="289">
        <v>0</v>
      </c>
      <c r="W138" s="261" t="str">
        <f t="shared" si="36"/>
        <v>PERF</v>
      </c>
      <c r="X138" s="261" t="s">
        <v>581</v>
      </c>
      <c r="Y138" s="261" t="s">
        <v>581</v>
      </c>
      <c r="Z138" s="261" t="s">
        <v>573</v>
      </c>
      <c r="AA138" s="264" t="s">
        <v>380</v>
      </c>
      <c r="AB138" s="286">
        <f t="shared" si="37"/>
        <v>2516</v>
      </c>
      <c r="AC138" s="286">
        <v>9301</v>
      </c>
      <c r="AD138" s="286">
        <f t="shared" si="38"/>
        <v>9301</v>
      </c>
      <c r="AE138" s="261" t="s">
        <v>582</v>
      </c>
      <c r="AF138" s="261" t="s">
        <v>583</v>
      </c>
      <c r="AG138" s="290">
        <v>4447375</v>
      </c>
      <c r="AH138" s="261" t="s">
        <v>583</v>
      </c>
      <c r="AI138" s="291">
        <v>45418</v>
      </c>
      <c r="AJ138" s="261" t="s">
        <v>584</v>
      </c>
      <c r="AK138" s="292">
        <v>45688</v>
      </c>
      <c r="AL138" s="292" t="s">
        <v>585</v>
      </c>
      <c r="AM138" s="292" t="s">
        <v>442</v>
      </c>
      <c r="AN138" s="261" t="s">
        <v>442</v>
      </c>
      <c r="AO138" s="261" t="s">
        <v>442</v>
      </c>
      <c r="AP138" s="261" t="s">
        <v>442</v>
      </c>
      <c r="AQ138" s="261" t="s">
        <v>442</v>
      </c>
      <c r="AR138" s="290">
        <v>168</v>
      </c>
      <c r="AS138" s="287">
        <f t="shared" si="31"/>
        <v>50909</v>
      </c>
      <c r="AT138" s="261">
        <v>180</v>
      </c>
      <c r="AU138" s="261" t="s">
        <v>442</v>
      </c>
      <c r="AV138" s="290">
        <v>2685985</v>
      </c>
      <c r="AW138" s="290">
        <v>2549935.84</v>
      </c>
      <c r="AX138" s="261" t="s">
        <v>442</v>
      </c>
      <c r="AY138" s="261" t="s">
        <v>442</v>
      </c>
      <c r="AZ138" s="290">
        <v>2685985</v>
      </c>
      <c r="BA138" s="261">
        <v>100</v>
      </c>
      <c r="BB138" s="261" t="s">
        <v>442</v>
      </c>
      <c r="BC138" s="261" t="s">
        <v>586</v>
      </c>
      <c r="BD138" s="261" t="s">
        <v>586</v>
      </c>
      <c r="BE138" s="289">
        <v>36379</v>
      </c>
      <c r="BF138" s="261" t="s">
        <v>442</v>
      </c>
      <c r="BG138" s="261" t="s">
        <v>442</v>
      </c>
      <c r="BH138" s="261" t="s">
        <v>587</v>
      </c>
      <c r="BI138" s="293">
        <v>0.15210000000000001</v>
      </c>
      <c r="BJ138" s="261" t="s">
        <v>591</v>
      </c>
      <c r="BK138" s="261" t="s">
        <v>442</v>
      </c>
      <c r="BL138" s="294">
        <f t="shared" si="32"/>
        <v>7.8000000000000014E-2</v>
      </c>
      <c r="BM138" s="261" t="s">
        <v>442</v>
      </c>
      <c r="BN138" s="261" t="s">
        <v>442</v>
      </c>
      <c r="BO138" s="261" t="s">
        <v>442</v>
      </c>
      <c r="BP138" s="261" t="s">
        <v>442</v>
      </c>
      <c r="BQ138" s="261" t="s">
        <v>442</v>
      </c>
      <c r="BR138" s="261" t="s">
        <v>442</v>
      </c>
      <c r="BS138" s="261" t="s">
        <v>442</v>
      </c>
      <c r="BT138" s="261" t="s">
        <v>442</v>
      </c>
      <c r="BU138" s="261" t="s">
        <v>442</v>
      </c>
      <c r="BV138" s="261" t="s">
        <v>442</v>
      </c>
      <c r="BW138" s="261" t="s">
        <v>442</v>
      </c>
      <c r="BX138" s="261" t="s">
        <v>442</v>
      </c>
      <c r="BY138" s="261" t="s">
        <v>442</v>
      </c>
      <c r="BZ138" s="261" t="s">
        <v>442</v>
      </c>
      <c r="CA138" s="261" t="s">
        <v>442</v>
      </c>
      <c r="CB138" s="261" t="s">
        <v>442</v>
      </c>
      <c r="CC138" s="290">
        <v>0</v>
      </c>
      <c r="CD138" s="261" t="s">
        <v>442</v>
      </c>
      <c r="CE138" s="261">
        <v>45658</v>
      </c>
      <c r="CF138" s="261" t="s">
        <v>442</v>
      </c>
      <c r="CG138" s="261" t="s">
        <v>442</v>
      </c>
      <c r="CH138" s="261" t="s">
        <v>442</v>
      </c>
      <c r="CI138" s="261" t="s">
        <v>442</v>
      </c>
      <c r="CJ138" s="261" t="s">
        <v>442</v>
      </c>
      <c r="CK138" s="261" t="s">
        <v>442</v>
      </c>
      <c r="CL138" s="261" t="s">
        <v>442</v>
      </c>
      <c r="CM138" s="261" t="s">
        <v>442</v>
      </c>
      <c r="CN138" s="261" t="s">
        <v>442</v>
      </c>
      <c r="CO138" s="261" t="s">
        <v>442</v>
      </c>
      <c r="CP138" s="261" t="s">
        <v>442</v>
      </c>
      <c r="CQ138" s="261" t="s">
        <v>442</v>
      </c>
      <c r="CR138" s="261" t="s">
        <v>588</v>
      </c>
      <c r="CS138" s="261" t="s">
        <v>433</v>
      </c>
      <c r="CT138" s="261" t="s">
        <v>442</v>
      </c>
      <c r="CU138" s="261" t="s">
        <v>589</v>
      </c>
      <c r="CV138" s="261" t="s">
        <v>442</v>
      </c>
      <c r="CW138" s="261" t="s">
        <v>442</v>
      </c>
      <c r="CX138" s="293">
        <f t="shared" si="33"/>
        <v>0.72823188594404298</v>
      </c>
      <c r="CY138" s="289">
        <v>3688365</v>
      </c>
      <c r="CZ138" s="287">
        <v>45607</v>
      </c>
      <c r="DA138" s="293">
        <v>0.72823188594404298</v>
      </c>
      <c r="DB138" s="261" t="s">
        <v>442</v>
      </c>
      <c r="DC138" s="261" t="s">
        <v>442</v>
      </c>
      <c r="DD138" s="261" t="s">
        <v>577</v>
      </c>
    </row>
    <row r="139" spans="1:108">
      <c r="A139" s="264" t="s">
        <v>380</v>
      </c>
      <c r="B139" s="284">
        <v>2013</v>
      </c>
      <c r="C139" s="284">
        <f t="shared" si="34"/>
        <v>2013</v>
      </c>
      <c r="D139" s="285">
        <v>10079</v>
      </c>
      <c r="E139" s="286">
        <f t="shared" si="35"/>
        <v>10079</v>
      </c>
      <c r="F139" s="287">
        <v>45869</v>
      </c>
      <c r="G139" s="285" t="s">
        <v>159</v>
      </c>
      <c r="H139" s="285" t="s">
        <v>573</v>
      </c>
      <c r="I139" s="261">
        <v>2021</v>
      </c>
      <c r="J139" s="261" t="s">
        <v>574</v>
      </c>
      <c r="K139" s="261" t="s">
        <v>575</v>
      </c>
      <c r="L139" s="288">
        <v>548304</v>
      </c>
      <c r="M139" s="261" t="s">
        <v>576</v>
      </c>
      <c r="N139" s="261" t="s">
        <v>577</v>
      </c>
      <c r="O139" s="261" t="s">
        <v>578</v>
      </c>
      <c r="P139" s="287">
        <v>43752</v>
      </c>
      <c r="Q139" s="287" t="s">
        <v>592</v>
      </c>
      <c r="R139" s="261" t="s">
        <v>577</v>
      </c>
      <c r="S139" s="261" t="s">
        <v>580</v>
      </c>
      <c r="T139" s="261">
        <v>64</v>
      </c>
      <c r="U139" s="288">
        <v>0</v>
      </c>
      <c r="V139" s="289">
        <v>0</v>
      </c>
      <c r="W139" s="261" t="str">
        <f t="shared" si="36"/>
        <v>PERF</v>
      </c>
      <c r="X139" s="261" t="s">
        <v>581</v>
      </c>
      <c r="Y139" s="261" t="s">
        <v>581</v>
      </c>
      <c r="Z139" s="261" t="s">
        <v>573</v>
      </c>
      <c r="AA139" s="264" t="s">
        <v>380</v>
      </c>
      <c r="AB139" s="286">
        <f t="shared" si="37"/>
        <v>2013</v>
      </c>
      <c r="AC139" s="286">
        <v>7923</v>
      </c>
      <c r="AD139" s="286">
        <f t="shared" si="38"/>
        <v>7923</v>
      </c>
      <c r="AE139" s="261" t="s">
        <v>582</v>
      </c>
      <c r="AF139" s="261" t="s">
        <v>583</v>
      </c>
      <c r="AG139" s="290">
        <v>3577918</v>
      </c>
      <c r="AH139" s="261" t="s">
        <v>583</v>
      </c>
      <c r="AI139" s="291">
        <v>43396</v>
      </c>
      <c r="AJ139" s="261" t="s">
        <v>584</v>
      </c>
      <c r="AK139" s="292">
        <v>45688</v>
      </c>
      <c r="AL139" s="292" t="s">
        <v>585</v>
      </c>
      <c r="AM139" s="292" t="s">
        <v>442</v>
      </c>
      <c r="AN139" s="261" t="s">
        <v>442</v>
      </c>
      <c r="AO139" s="261" t="s">
        <v>442</v>
      </c>
      <c r="AP139" s="261" t="s">
        <v>442</v>
      </c>
      <c r="AQ139" s="261" t="s">
        <v>442</v>
      </c>
      <c r="AR139" s="290">
        <v>110</v>
      </c>
      <c r="AS139" s="287">
        <f t="shared" si="31"/>
        <v>49169</v>
      </c>
      <c r="AT139" s="261">
        <v>180</v>
      </c>
      <c r="AU139" s="261" t="s">
        <v>442</v>
      </c>
      <c r="AV139" s="290">
        <v>1930638</v>
      </c>
      <c r="AW139" s="290">
        <v>1203131.3899999999</v>
      </c>
      <c r="AX139" s="261" t="s">
        <v>442</v>
      </c>
      <c r="AY139" s="261" t="s">
        <v>442</v>
      </c>
      <c r="AZ139" s="290">
        <v>1930638</v>
      </c>
      <c r="BA139" s="261">
        <v>100</v>
      </c>
      <c r="BB139" s="261" t="s">
        <v>442</v>
      </c>
      <c r="BC139" s="261" t="s">
        <v>586</v>
      </c>
      <c r="BD139" s="261" t="s">
        <v>586</v>
      </c>
      <c r="BE139" s="289">
        <v>19758</v>
      </c>
      <c r="BF139" s="261" t="s">
        <v>442</v>
      </c>
      <c r="BG139" s="261" t="s">
        <v>442</v>
      </c>
      <c r="BH139" s="261" t="s">
        <v>587</v>
      </c>
      <c r="BI139" s="293">
        <v>0.14749999999999999</v>
      </c>
      <c r="BJ139" s="261" t="s">
        <v>596</v>
      </c>
      <c r="BK139" s="261" t="s">
        <v>442</v>
      </c>
      <c r="BL139" s="294">
        <f t="shared" si="32"/>
        <v>7.3399999999999993E-2</v>
      </c>
      <c r="BM139" s="261" t="s">
        <v>442</v>
      </c>
      <c r="BN139" s="261" t="s">
        <v>442</v>
      </c>
      <c r="BO139" s="261" t="s">
        <v>442</v>
      </c>
      <c r="BP139" s="261" t="s">
        <v>442</v>
      </c>
      <c r="BQ139" s="261" t="s">
        <v>442</v>
      </c>
      <c r="BR139" s="261" t="s">
        <v>442</v>
      </c>
      <c r="BS139" s="261" t="s">
        <v>442</v>
      </c>
      <c r="BT139" s="261" t="s">
        <v>442</v>
      </c>
      <c r="BU139" s="261" t="s">
        <v>442</v>
      </c>
      <c r="BV139" s="261" t="s">
        <v>442</v>
      </c>
      <c r="BW139" s="261" t="s">
        <v>442</v>
      </c>
      <c r="BX139" s="261" t="s">
        <v>442</v>
      </c>
      <c r="BY139" s="261" t="s">
        <v>442</v>
      </c>
      <c r="BZ139" s="261" t="s">
        <v>442</v>
      </c>
      <c r="CA139" s="261" t="s">
        <v>442</v>
      </c>
      <c r="CB139" s="261" t="s">
        <v>442</v>
      </c>
      <c r="CC139" s="290">
        <v>0</v>
      </c>
      <c r="CD139" s="261" t="s">
        <v>442</v>
      </c>
      <c r="CE139" s="261" t="s">
        <v>442</v>
      </c>
      <c r="CF139" s="261" t="s">
        <v>442</v>
      </c>
      <c r="CG139" s="261" t="s">
        <v>442</v>
      </c>
      <c r="CH139" s="261" t="s">
        <v>442</v>
      </c>
      <c r="CI139" s="261" t="s">
        <v>442</v>
      </c>
      <c r="CJ139" s="261" t="s">
        <v>442</v>
      </c>
      <c r="CK139" s="261" t="s">
        <v>442</v>
      </c>
      <c r="CL139" s="261" t="s">
        <v>442</v>
      </c>
      <c r="CM139" s="261" t="s">
        <v>442</v>
      </c>
      <c r="CN139" s="261" t="s">
        <v>442</v>
      </c>
      <c r="CO139" s="261" t="s">
        <v>442</v>
      </c>
      <c r="CP139" s="261" t="s">
        <v>442</v>
      </c>
      <c r="CQ139" s="261" t="s">
        <v>442</v>
      </c>
      <c r="CR139" s="261" t="s">
        <v>588</v>
      </c>
      <c r="CS139" s="261" t="s">
        <v>433</v>
      </c>
      <c r="CT139" s="261" t="s">
        <v>442</v>
      </c>
      <c r="CU139" s="261" t="s">
        <v>589</v>
      </c>
      <c r="CV139" s="261" t="s">
        <v>442</v>
      </c>
      <c r="CW139" s="261" t="s">
        <v>442</v>
      </c>
      <c r="CX139" s="293">
        <f t="shared" si="33"/>
        <v>0.60332437500000002</v>
      </c>
      <c r="CY139" s="289">
        <v>3200000</v>
      </c>
      <c r="CZ139" s="287">
        <v>44942</v>
      </c>
      <c r="DA139" s="293">
        <v>0.54035586208517949</v>
      </c>
      <c r="DB139" s="261" t="s">
        <v>442</v>
      </c>
      <c r="DC139" s="261" t="s">
        <v>442</v>
      </c>
      <c r="DD139" s="261" t="s">
        <v>577</v>
      </c>
    </row>
    <row r="140" spans="1:108">
      <c r="A140" s="264" t="s">
        <v>380</v>
      </c>
      <c r="B140" s="284">
        <v>1889</v>
      </c>
      <c r="C140" s="284">
        <f t="shared" si="34"/>
        <v>1889</v>
      </c>
      <c r="D140" s="285">
        <v>10066</v>
      </c>
      <c r="E140" s="286">
        <f t="shared" si="35"/>
        <v>10066</v>
      </c>
      <c r="F140" s="287">
        <v>45869</v>
      </c>
      <c r="G140" s="285" t="s">
        <v>159</v>
      </c>
      <c r="H140" s="285" t="s">
        <v>573</v>
      </c>
      <c r="I140" s="261">
        <v>2021</v>
      </c>
      <c r="J140" s="261" t="s">
        <v>574</v>
      </c>
      <c r="K140" s="261" t="s">
        <v>575</v>
      </c>
      <c r="L140" s="288">
        <v>247056</v>
      </c>
      <c r="M140" s="261" t="s">
        <v>576</v>
      </c>
      <c r="N140" s="261" t="s">
        <v>577</v>
      </c>
      <c r="O140" s="261" t="s">
        <v>578</v>
      </c>
      <c r="P140" s="287">
        <v>43424</v>
      </c>
      <c r="Q140" s="287" t="s">
        <v>592</v>
      </c>
      <c r="R140" s="261" t="s">
        <v>577</v>
      </c>
      <c r="S140" s="261" t="s">
        <v>580</v>
      </c>
      <c r="T140" s="261">
        <v>49</v>
      </c>
      <c r="U140" s="288">
        <v>0</v>
      </c>
      <c r="V140" s="289">
        <v>0</v>
      </c>
      <c r="W140" s="261" t="str">
        <f t="shared" si="36"/>
        <v>PERF</v>
      </c>
      <c r="X140" s="261" t="s">
        <v>581</v>
      </c>
      <c r="Y140" s="261" t="s">
        <v>581</v>
      </c>
      <c r="Z140" s="261" t="s">
        <v>573</v>
      </c>
      <c r="AA140" s="264" t="s">
        <v>380</v>
      </c>
      <c r="AB140" s="286">
        <f t="shared" si="37"/>
        <v>1889</v>
      </c>
      <c r="AC140" s="286">
        <v>7884</v>
      </c>
      <c r="AD140" s="286">
        <f t="shared" si="38"/>
        <v>7884</v>
      </c>
      <c r="AE140" s="261" t="s">
        <v>582</v>
      </c>
      <c r="AF140" s="261" t="s">
        <v>583</v>
      </c>
      <c r="AG140" s="290">
        <v>1204082</v>
      </c>
      <c r="AH140" s="261" t="s">
        <v>583</v>
      </c>
      <c r="AI140" s="291">
        <v>43336</v>
      </c>
      <c r="AJ140" s="261" t="s">
        <v>584</v>
      </c>
      <c r="AK140" s="292">
        <v>45688</v>
      </c>
      <c r="AL140" s="292" t="s">
        <v>585</v>
      </c>
      <c r="AM140" s="292" t="s">
        <v>442</v>
      </c>
      <c r="AN140" s="261" t="s">
        <v>442</v>
      </c>
      <c r="AO140" s="261" t="s">
        <v>442</v>
      </c>
      <c r="AP140" s="261" t="s">
        <v>442</v>
      </c>
      <c r="AQ140" s="261" t="s">
        <v>442</v>
      </c>
      <c r="AR140" s="290">
        <v>99</v>
      </c>
      <c r="AS140" s="287">
        <f t="shared" si="31"/>
        <v>48839</v>
      </c>
      <c r="AT140" s="261">
        <v>180</v>
      </c>
      <c r="AU140" s="261" t="s">
        <v>442</v>
      </c>
      <c r="AV140" s="290">
        <v>905376</v>
      </c>
      <c r="AW140" s="290">
        <v>714264.29</v>
      </c>
      <c r="AX140" s="261" t="s">
        <v>442</v>
      </c>
      <c r="AY140" s="261" t="s">
        <v>442</v>
      </c>
      <c r="AZ140" s="290">
        <v>905376</v>
      </c>
      <c r="BA140" s="261">
        <v>100</v>
      </c>
      <c r="BB140" s="261" t="s">
        <v>442</v>
      </c>
      <c r="BC140" s="261" t="s">
        <v>586</v>
      </c>
      <c r="BD140" s="261" t="s">
        <v>586</v>
      </c>
      <c r="BE140" s="289">
        <v>12145</v>
      </c>
      <c r="BF140" s="261" t="s">
        <v>442</v>
      </c>
      <c r="BG140" s="261" t="s">
        <v>442</v>
      </c>
      <c r="BH140" s="261" t="s">
        <v>587</v>
      </c>
      <c r="BI140" s="293">
        <v>0.14249999999999999</v>
      </c>
      <c r="BJ140" s="261" t="s">
        <v>596</v>
      </c>
      <c r="BK140" s="261" t="s">
        <v>442</v>
      </c>
      <c r="BL140" s="294">
        <f t="shared" si="32"/>
        <v>6.8399999999999989E-2</v>
      </c>
      <c r="BM140" s="261" t="s">
        <v>442</v>
      </c>
      <c r="BN140" s="261" t="s">
        <v>442</v>
      </c>
      <c r="BO140" s="261" t="s">
        <v>442</v>
      </c>
      <c r="BP140" s="261" t="s">
        <v>442</v>
      </c>
      <c r="BQ140" s="261" t="s">
        <v>442</v>
      </c>
      <c r="BR140" s="261" t="s">
        <v>442</v>
      </c>
      <c r="BS140" s="261" t="s">
        <v>442</v>
      </c>
      <c r="BT140" s="261" t="s">
        <v>442</v>
      </c>
      <c r="BU140" s="261" t="s">
        <v>442</v>
      </c>
      <c r="BV140" s="261" t="s">
        <v>442</v>
      </c>
      <c r="BW140" s="261" t="s">
        <v>442</v>
      </c>
      <c r="BX140" s="261" t="s">
        <v>442</v>
      </c>
      <c r="BY140" s="261" t="s">
        <v>442</v>
      </c>
      <c r="BZ140" s="261" t="s">
        <v>442</v>
      </c>
      <c r="CA140" s="261" t="s">
        <v>442</v>
      </c>
      <c r="CB140" s="261" t="s">
        <v>442</v>
      </c>
      <c r="CC140" s="290">
        <v>0</v>
      </c>
      <c r="CD140" s="261" t="s">
        <v>442</v>
      </c>
      <c r="CE140" s="261" t="s">
        <v>442</v>
      </c>
      <c r="CF140" s="261" t="s">
        <v>442</v>
      </c>
      <c r="CG140" s="261" t="s">
        <v>442</v>
      </c>
      <c r="CH140" s="261" t="s">
        <v>442</v>
      </c>
      <c r="CI140" s="261" t="s">
        <v>442</v>
      </c>
      <c r="CJ140" s="261" t="s">
        <v>442</v>
      </c>
      <c r="CK140" s="261" t="s">
        <v>442</v>
      </c>
      <c r="CL140" s="261" t="s">
        <v>442</v>
      </c>
      <c r="CM140" s="261" t="s">
        <v>442</v>
      </c>
      <c r="CN140" s="261" t="s">
        <v>442</v>
      </c>
      <c r="CO140" s="261" t="s">
        <v>442</v>
      </c>
      <c r="CP140" s="261" t="s">
        <v>442</v>
      </c>
      <c r="CQ140" s="261" t="s">
        <v>442</v>
      </c>
      <c r="CR140" s="261" t="s">
        <v>588</v>
      </c>
      <c r="CS140" s="261" t="s">
        <v>433</v>
      </c>
      <c r="CT140" s="261" t="s">
        <v>442</v>
      </c>
      <c r="CU140" s="261" t="s">
        <v>589</v>
      </c>
      <c r="CV140" s="261" t="s">
        <v>442</v>
      </c>
      <c r="CW140" s="261" t="s">
        <v>442</v>
      </c>
      <c r="CX140" s="293">
        <f t="shared" si="33"/>
        <v>1.0686218850215465</v>
      </c>
      <c r="CY140" s="289">
        <v>847237</v>
      </c>
      <c r="CZ140" s="287">
        <v>45727</v>
      </c>
      <c r="DA140" s="293">
        <v>0.74355912087948595</v>
      </c>
      <c r="DB140" s="261" t="s">
        <v>442</v>
      </c>
      <c r="DC140" s="261" t="s">
        <v>442</v>
      </c>
      <c r="DD140" s="261" t="s">
        <v>577</v>
      </c>
    </row>
    <row r="141" spans="1:108">
      <c r="A141" s="264" t="s">
        <v>380</v>
      </c>
      <c r="B141" s="284">
        <v>1300</v>
      </c>
      <c r="C141" s="284">
        <f t="shared" si="34"/>
        <v>1300</v>
      </c>
      <c r="D141" s="285">
        <v>0</v>
      </c>
      <c r="E141" s="286">
        <f t="shared" si="35"/>
        <v>0</v>
      </c>
      <c r="F141" s="287">
        <v>45869</v>
      </c>
      <c r="G141" s="285" t="s">
        <v>159</v>
      </c>
      <c r="H141" s="285" t="s">
        <v>573</v>
      </c>
      <c r="I141" s="261">
        <v>2021</v>
      </c>
      <c r="J141" s="261" t="s">
        <v>574</v>
      </c>
      <c r="K141" s="261" t="s">
        <v>575</v>
      </c>
      <c r="L141" s="288">
        <v>757290</v>
      </c>
      <c r="M141" s="261" t="s">
        <v>576</v>
      </c>
      <c r="N141" s="261" t="s">
        <v>577</v>
      </c>
      <c r="O141" s="261" t="s">
        <v>578</v>
      </c>
      <c r="P141" s="287">
        <v>41568</v>
      </c>
      <c r="Q141" s="287" t="s">
        <v>590</v>
      </c>
      <c r="R141" s="261" t="s">
        <v>577</v>
      </c>
      <c r="S141" s="261" t="s">
        <v>580</v>
      </c>
      <c r="T141" s="261">
        <v>135</v>
      </c>
      <c r="U141" s="288">
        <v>0</v>
      </c>
      <c r="V141" s="289">
        <v>0</v>
      </c>
      <c r="W141" s="261" t="str">
        <f t="shared" si="36"/>
        <v>PERF</v>
      </c>
      <c r="X141" s="261" t="s">
        <v>581</v>
      </c>
      <c r="Y141" s="261" t="s">
        <v>581</v>
      </c>
      <c r="Z141" s="261" t="s">
        <v>573</v>
      </c>
      <c r="AA141" s="264" t="s">
        <v>380</v>
      </c>
      <c r="AB141" s="286">
        <f t="shared" si="37"/>
        <v>1300</v>
      </c>
      <c r="AC141" s="286">
        <v>7201</v>
      </c>
      <c r="AD141" s="286">
        <f t="shared" si="38"/>
        <v>7201</v>
      </c>
      <c r="AE141" s="261" t="s">
        <v>582</v>
      </c>
      <c r="AF141" s="261" t="s">
        <v>583</v>
      </c>
      <c r="AG141" s="290">
        <v>1888446</v>
      </c>
      <c r="AH141" s="261" t="s">
        <v>583</v>
      </c>
      <c r="AI141" s="291">
        <v>41424</v>
      </c>
      <c r="AJ141" s="261" t="s">
        <v>584</v>
      </c>
      <c r="AK141" s="292">
        <v>45688</v>
      </c>
      <c r="AL141" s="292" t="s">
        <v>585</v>
      </c>
      <c r="AM141" s="292" t="s">
        <v>442</v>
      </c>
      <c r="AN141" s="261" t="s">
        <v>442</v>
      </c>
      <c r="AO141" s="261" t="s">
        <v>442</v>
      </c>
      <c r="AP141" s="261" t="s">
        <v>442</v>
      </c>
      <c r="AQ141" s="261" t="s">
        <v>442</v>
      </c>
      <c r="AR141" s="290">
        <v>38</v>
      </c>
      <c r="AS141" s="287">
        <f t="shared" si="31"/>
        <v>47009</v>
      </c>
      <c r="AT141" s="261">
        <v>180</v>
      </c>
      <c r="AU141" s="261" t="s">
        <v>442</v>
      </c>
      <c r="AV141" s="290">
        <v>1073691</v>
      </c>
      <c r="AW141" s="290">
        <v>437087.18</v>
      </c>
      <c r="AX141" s="261" t="s">
        <v>442</v>
      </c>
      <c r="AY141" s="261" t="s">
        <v>442</v>
      </c>
      <c r="AZ141" s="290">
        <v>1073691</v>
      </c>
      <c r="BA141" s="261">
        <v>100</v>
      </c>
      <c r="BB141" s="261" t="s">
        <v>442</v>
      </c>
      <c r="BC141" s="261" t="s">
        <v>586</v>
      </c>
      <c r="BD141" s="261" t="s">
        <v>586</v>
      </c>
      <c r="BE141" s="289">
        <v>13952</v>
      </c>
      <c r="BF141" s="261" t="s">
        <v>442</v>
      </c>
      <c r="BG141" s="261" t="s">
        <v>442</v>
      </c>
      <c r="BH141" s="261" t="s">
        <v>587</v>
      </c>
      <c r="BI141" s="293">
        <v>0.14249999999999999</v>
      </c>
      <c r="BJ141" s="261" t="s">
        <v>596</v>
      </c>
      <c r="BK141" s="261" t="s">
        <v>442</v>
      </c>
      <c r="BL141" s="294">
        <f t="shared" si="32"/>
        <v>6.8399999999999989E-2</v>
      </c>
      <c r="BM141" s="261" t="s">
        <v>442</v>
      </c>
      <c r="BN141" s="261" t="s">
        <v>442</v>
      </c>
      <c r="BO141" s="261" t="s">
        <v>442</v>
      </c>
      <c r="BP141" s="261" t="s">
        <v>442</v>
      </c>
      <c r="BQ141" s="261" t="s">
        <v>442</v>
      </c>
      <c r="BR141" s="261" t="s">
        <v>442</v>
      </c>
      <c r="BS141" s="261" t="s">
        <v>442</v>
      </c>
      <c r="BT141" s="261" t="s">
        <v>442</v>
      </c>
      <c r="BU141" s="261" t="s">
        <v>442</v>
      </c>
      <c r="BV141" s="261" t="s">
        <v>442</v>
      </c>
      <c r="BW141" s="261" t="s">
        <v>442</v>
      </c>
      <c r="BX141" s="261" t="s">
        <v>442</v>
      </c>
      <c r="BY141" s="261" t="s">
        <v>442</v>
      </c>
      <c r="BZ141" s="261" t="s">
        <v>442</v>
      </c>
      <c r="CA141" s="261" t="s">
        <v>442</v>
      </c>
      <c r="CB141" s="261" t="s">
        <v>442</v>
      </c>
      <c r="CC141" s="290">
        <v>0</v>
      </c>
      <c r="CD141" s="261" t="s">
        <v>442</v>
      </c>
      <c r="CE141" s="261" t="s">
        <v>442</v>
      </c>
      <c r="CF141" s="261" t="s">
        <v>442</v>
      </c>
      <c r="CG141" s="261" t="s">
        <v>442</v>
      </c>
      <c r="CH141" s="261" t="s">
        <v>442</v>
      </c>
      <c r="CI141" s="261" t="s">
        <v>442</v>
      </c>
      <c r="CJ141" s="261" t="s">
        <v>442</v>
      </c>
      <c r="CK141" s="261" t="s">
        <v>442</v>
      </c>
      <c r="CL141" s="261" t="s">
        <v>442</v>
      </c>
      <c r="CM141" s="261" t="s">
        <v>442</v>
      </c>
      <c r="CN141" s="261" t="s">
        <v>442</v>
      </c>
      <c r="CO141" s="261" t="s">
        <v>442</v>
      </c>
      <c r="CP141" s="261" t="s">
        <v>442</v>
      </c>
      <c r="CQ141" s="261" t="s">
        <v>442</v>
      </c>
      <c r="CR141" s="261" t="s">
        <v>588</v>
      </c>
      <c r="CS141" s="261" t="s">
        <v>433</v>
      </c>
      <c r="CT141" s="261" t="s">
        <v>442</v>
      </c>
      <c r="CU141" s="261" t="s">
        <v>589</v>
      </c>
      <c r="CV141" s="261" t="s">
        <v>442</v>
      </c>
      <c r="CW141" s="261" t="s">
        <v>442</v>
      </c>
      <c r="CX141" s="293">
        <f t="shared" si="33"/>
        <v>0.34757810132778083</v>
      </c>
      <c r="CY141" s="289">
        <v>3089064</v>
      </c>
      <c r="CZ141" s="287">
        <v>45798</v>
      </c>
      <c r="DA141" s="293">
        <v>0.55221486944554365</v>
      </c>
      <c r="DB141" s="261" t="s">
        <v>442</v>
      </c>
      <c r="DC141" s="261" t="s">
        <v>442</v>
      </c>
      <c r="DD141" s="261" t="s">
        <v>577</v>
      </c>
    </row>
    <row r="142" spans="1:108">
      <c r="A142" s="264" t="s">
        <v>380</v>
      </c>
      <c r="B142" s="284">
        <v>2502</v>
      </c>
      <c r="C142" s="284">
        <f t="shared" si="34"/>
        <v>2502</v>
      </c>
      <c r="D142" s="285">
        <v>11282</v>
      </c>
      <c r="E142" s="286">
        <f t="shared" si="35"/>
        <v>11282</v>
      </c>
      <c r="F142" s="287">
        <v>45869</v>
      </c>
      <c r="G142" s="285" t="s">
        <v>159</v>
      </c>
      <c r="H142" s="285" t="s">
        <v>573</v>
      </c>
      <c r="I142" s="261">
        <v>2021</v>
      </c>
      <c r="J142" s="261" t="s">
        <v>574</v>
      </c>
      <c r="K142" s="261" t="s">
        <v>575</v>
      </c>
      <c r="L142" s="288">
        <v>3328560</v>
      </c>
      <c r="M142" s="261" t="s">
        <v>576</v>
      </c>
      <c r="N142" s="261" t="s">
        <v>577</v>
      </c>
      <c r="O142" s="261" t="s">
        <v>578</v>
      </c>
      <c r="P142" s="287">
        <v>45471</v>
      </c>
      <c r="Q142" s="287" t="s">
        <v>579</v>
      </c>
      <c r="R142" s="261" t="s">
        <v>577</v>
      </c>
      <c r="S142" s="261" t="s">
        <v>580</v>
      </c>
      <c r="T142" s="261">
        <v>10</v>
      </c>
      <c r="U142" s="288">
        <v>0</v>
      </c>
      <c r="V142" s="289">
        <v>0</v>
      </c>
      <c r="W142" s="261" t="str">
        <f t="shared" si="36"/>
        <v>PERF</v>
      </c>
      <c r="X142" s="261" t="s">
        <v>581</v>
      </c>
      <c r="Y142" s="261" t="s">
        <v>581</v>
      </c>
      <c r="Z142" s="261" t="s">
        <v>573</v>
      </c>
      <c r="AA142" s="264" t="s">
        <v>380</v>
      </c>
      <c r="AB142" s="286">
        <f t="shared" si="37"/>
        <v>2502</v>
      </c>
      <c r="AC142" s="286">
        <v>210</v>
      </c>
      <c r="AD142" s="286">
        <f t="shared" si="38"/>
        <v>210</v>
      </c>
      <c r="AE142" s="261" t="s">
        <v>582</v>
      </c>
      <c r="AF142" s="261" t="s">
        <v>583</v>
      </c>
      <c r="AG142" s="290">
        <v>9947508</v>
      </c>
      <c r="AH142" s="261" t="s">
        <v>583</v>
      </c>
      <c r="AI142" s="291">
        <v>45208</v>
      </c>
      <c r="AJ142" s="261" t="s">
        <v>584</v>
      </c>
      <c r="AK142" s="292">
        <v>45688</v>
      </c>
      <c r="AL142" s="292" t="s">
        <v>585</v>
      </c>
      <c r="AM142" s="292" t="s">
        <v>442</v>
      </c>
      <c r="AN142" s="261" t="s">
        <v>442</v>
      </c>
      <c r="AO142" s="261" t="s">
        <v>442</v>
      </c>
      <c r="AP142" s="261" t="s">
        <v>442</v>
      </c>
      <c r="AQ142" s="261" t="s">
        <v>442</v>
      </c>
      <c r="AR142" s="290">
        <v>166</v>
      </c>
      <c r="AS142" s="287">
        <f t="shared" si="31"/>
        <v>50849</v>
      </c>
      <c r="AT142" s="261">
        <v>180</v>
      </c>
      <c r="AU142" s="261" t="s">
        <v>442</v>
      </c>
      <c r="AV142" s="290">
        <v>1427045</v>
      </c>
      <c r="AW142" s="290">
        <v>443331.4</v>
      </c>
      <c r="AX142" s="261" t="s">
        <v>442</v>
      </c>
      <c r="AY142" s="261" t="s">
        <v>442</v>
      </c>
      <c r="AZ142" s="290">
        <v>1427045</v>
      </c>
      <c r="BA142" s="261">
        <v>100</v>
      </c>
      <c r="BB142" s="261" t="s">
        <v>442</v>
      </c>
      <c r="BC142" s="261" t="s">
        <v>586</v>
      </c>
      <c r="BD142" s="261" t="s">
        <v>586</v>
      </c>
      <c r="BE142" s="289">
        <v>6057</v>
      </c>
      <c r="BF142" s="261" t="s">
        <v>442</v>
      </c>
      <c r="BG142" s="261" t="s">
        <v>442</v>
      </c>
      <c r="BH142" s="261" t="s">
        <v>587</v>
      </c>
      <c r="BI142" s="293">
        <v>0.1421</v>
      </c>
      <c r="BJ142" s="261" t="s">
        <v>591</v>
      </c>
      <c r="BK142" s="261" t="s">
        <v>442</v>
      </c>
      <c r="BL142" s="294">
        <f t="shared" si="32"/>
        <v>6.8000000000000005E-2</v>
      </c>
      <c r="BM142" s="261" t="s">
        <v>442</v>
      </c>
      <c r="BN142" s="261" t="s">
        <v>442</v>
      </c>
      <c r="BO142" s="261" t="s">
        <v>442</v>
      </c>
      <c r="BP142" s="261" t="s">
        <v>442</v>
      </c>
      <c r="BQ142" s="261" t="s">
        <v>442</v>
      </c>
      <c r="BR142" s="261" t="s">
        <v>442</v>
      </c>
      <c r="BS142" s="261" t="s">
        <v>442</v>
      </c>
      <c r="BT142" s="261" t="s">
        <v>442</v>
      </c>
      <c r="BU142" s="261" t="s">
        <v>442</v>
      </c>
      <c r="BV142" s="261" t="s">
        <v>442</v>
      </c>
      <c r="BW142" s="261" t="s">
        <v>442</v>
      </c>
      <c r="BX142" s="261" t="s">
        <v>442</v>
      </c>
      <c r="BY142" s="261" t="s">
        <v>442</v>
      </c>
      <c r="BZ142" s="261" t="s">
        <v>442</v>
      </c>
      <c r="CA142" s="261" t="s">
        <v>442</v>
      </c>
      <c r="CB142" s="261" t="s">
        <v>442</v>
      </c>
      <c r="CC142" s="290">
        <v>80000</v>
      </c>
      <c r="CD142" s="261" t="s">
        <v>442</v>
      </c>
      <c r="CE142" s="261" t="s">
        <v>442</v>
      </c>
      <c r="CF142" s="261" t="s">
        <v>442</v>
      </c>
      <c r="CG142" s="261" t="s">
        <v>442</v>
      </c>
      <c r="CH142" s="261" t="s">
        <v>442</v>
      </c>
      <c r="CI142" s="261" t="s">
        <v>442</v>
      </c>
      <c r="CJ142" s="261" t="s">
        <v>442</v>
      </c>
      <c r="CK142" s="261" t="s">
        <v>442</v>
      </c>
      <c r="CL142" s="261" t="s">
        <v>442</v>
      </c>
      <c r="CM142" s="261" t="s">
        <v>442</v>
      </c>
      <c r="CN142" s="261" t="s">
        <v>442</v>
      </c>
      <c r="CO142" s="261" t="s">
        <v>442</v>
      </c>
      <c r="CP142" s="261" t="s">
        <v>442</v>
      </c>
      <c r="CQ142" s="261" t="s">
        <v>442</v>
      </c>
      <c r="CR142" s="261" t="s">
        <v>588</v>
      </c>
      <c r="CS142" s="261" t="s">
        <v>433</v>
      </c>
      <c r="CT142" s="261" t="s">
        <v>442</v>
      </c>
      <c r="CU142" s="261" t="s">
        <v>589</v>
      </c>
      <c r="CV142" s="261" t="s">
        <v>442</v>
      </c>
      <c r="CW142" s="261" t="s">
        <v>442</v>
      </c>
      <c r="CX142" s="293">
        <f t="shared" si="33"/>
        <v>0.14345753730482047</v>
      </c>
      <c r="CY142" s="289">
        <v>9947508</v>
      </c>
      <c r="CZ142" s="287">
        <v>45208</v>
      </c>
      <c r="DA142" s="293">
        <v>0.14345753730482047</v>
      </c>
      <c r="DB142" s="261" t="s">
        <v>442</v>
      </c>
      <c r="DC142" s="261" t="s">
        <v>442</v>
      </c>
      <c r="DD142" s="261" t="s">
        <v>577</v>
      </c>
    </row>
    <row r="143" spans="1:108">
      <c r="A143" s="264" t="s">
        <v>380</v>
      </c>
      <c r="B143" s="284">
        <v>1760</v>
      </c>
      <c r="C143" s="284">
        <f t="shared" si="34"/>
        <v>1760</v>
      </c>
      <c r="D143" s="285">
        <v>0</v>
      </c>
      <c r="E143" s="286">
        <f t="shared" si="35"/>
        <v>0</v>
      </c>
      <c r="F143" s="287">
        <v>45869</v>
      </c>
      <c r="G143" s="285" t="s">
        <v>159</v>
      </c>
      <c r="H143" s="285" t="s">
        <v>573</v>
      </c>
      <c r="I143" s="261">
        <v>2021</v>
      </c>
      <c r="J143" s="261" t="s">
        <v>574</v>
      </c>
      <c r="K143" s="261" t="s">
        <v>575</v>
      </c>
      <c r="L143" s="288">
        <v>279744</v>
      </c>
      <c r="M143" s="261" t="s">
        <v>576</v>
      </c>
      <c r="N143" s="261" t="s">
        <v>577</v>
      </c>
      <c r="O143" s="261" t="s">
        <v>578</v>
      </c>
      <c r="P143" s="287">
        <v>43073</v>
      </c>
      <c r="Q143" s="287" t="s">
        <v>579</v>
      </c>
      <c r="R143" s="261" t="s">
        <v>577</v>
      </c>
      <c r="S143" s="261" t="s">
        <v>580</v>
      </c>
      <c r="T143" s="261">
        <v>89</v>
      </c>
      <c r="U143" s="288">
        <v>0</v>
      </c>
      <c r="V143" s="289">
        <v>0</v>
      </c>
      <c r="W143" s="261" t="str">
        <f t="shared" si="36"/>
        <v>PERF</v>
      </c>
      <c r="X143" s="261" t="s">
        <v>581</v>
      </c>
      <c r="Y143" s="261" t="s">
        <v>581</v>
      </c>
      <c r="Z143" s="261" t="s">
        <v>573</v>
      </c>
      <c r="AA143" s="264" t="s">
        <v>380</v>
      </c>
      <c r="AB143" s="286">
        <f t="shared" si="37"/>
        <v>1760</v>
      </c>
      <c r="AC143" s="286">
        <v>7700</v>
      </c>
      <c r="AD143" s="286">
        <f t="shared" si="38"/>
        <v>7700</v>
      </c>
      <c r="AE143" s="261" t="s">
        <v>582</v>
      </c>
      <c r="AF143" s="261" t="s">
        <v>583</v>
      </c>
      <c r="AG143" s="290">
        <v>1137237</v>
      </c>
      <c r="AH143" s="261" t="s">
        <v>583</v>
      </c>
      <c r="AI143" s="291">
        <v>42927</v>
      </c>
      <c r="AJ143" s="261" t="s">
        <v>584</v>
      </c>
      <c r="AK143" s="292">
        <v>45688</v>
      </c>
      <c r="AL143" s="292" t="s">
        <v>585</v>
      </c>
      <c r="AM143" s="292" t="s">
        <v>442</v>
      </c>
      <c r="AN143" s="261" t="s">
        <v>442</v>
      </c>
      <c r="AO143" s="261" t="s">
        <v>442</v>
      </c>
      <c r="AP143" s="261" t="s">
        <v>442</v>
      </c>
      <c r="AQ143" s="261" t="s">
        <v>442</v>
      </c>
      <c r="AR143" s="290">
        <v>88</v>
      </c>
      <c r="AS143" s="287">
        <f t="shared" si="31"/>
        <v>48509</v>
      </c>
      <c r="AT143" s="261">
        <v>180</v>
      </c>
      <c r="AU143" s="261" t="s">
        <v>442</v>
      </c>
      <c r="AV143" s="290">
        <v>812419</v>
      </c>
      <c r="AW143" s="290">
        <v>598810.86</v>
      </c>
      <c r="AX143" s="261" t="s">
        <v>442</v>
      </c>
      <c r="AY143" s="261" t="s">
        <v>442</v>
      </c>
      <c r="AZ143" s="290">
        <v>812419</v>
      </c>
      <c r="BA143" s="261">
        <v>100</v>
      </c>
      <c r="BB143" s="261" t="s">
        <v>442</v>
      </c>
      <c r="BC143" s="261" t="s">
        <v>586</v>
      </c>
      <c r="BD143" s="261" t="s">
        <v>586</v>
      </c>
      <c r="BE143" s="289">
        <v>10847</v>
      </c>
      <c r="BF143" s="261" t="s">
        <v>442</v>
      </c>
      <c r="BG143" s="261" t="s">
        <v>442</v>
      </c>
      <c r="BH143" s="261" t="s">
        <v>587</v>
      </c>
      <c r="BI143" s="293">
        <v>0.14249999999999999</v>
      </c>
      <c r="BJ143" s="261" t="s">
        <v>596</v>
      </c>
      <c r="BK143" s="261" t="s">
        <v>442</v>
      </c>
      <c r="BL143" s="294">
        <f t="shared" si="32"/>
        <v>6.8399999999999989E-2</v>
      </c>
      <c r="BM143" s="261" t="s">
        <v>442</v>
      </c>
      <c r="BN143" s="261" t="s">
        <v>442</v>
      </c>
      <c r="BO143" s="261" t="s">
        <v>442</v>
      </c>
      <c r="BP143" s="261" t="s">
        <v>442</v>
      </c>
      <c r="BQ143" s="261" t="s">
        <v>442</v>
      </c>
      <c r="BR143" s="261" t="s">
        <v>442</v>
      </c>
      <c r="BS143" s="261" t="s">
        <v>442</v>
      </c>
      <c r="BT143" s="261" t="s">
        <v>442</v>
      </c>
      <c r="BU143" s="261" t="s">
        <v>442</v>
      </c>
      <c r="BV143" s="261" t="s">
        <v>442</v>
      </c>
      <c r="BW143" s="261" t="s">
        <v>442</v>
      </c>
      <c r="BX143" s="261" t="s">
        <v>442</v>
      </c>
      <c r="BY143" s="261" t="s">
        <v>442</v>
      </c>
      <c r="BZ143" s="261" t="s">
        <v>442</v>
      </c>
      <c r="CA143" s="261" t="s">
        <v>442</v>
      </c>
      <c r="CB143" s="261" t="s">
        <v>442</v>
      </c>
      <c r="CC143" s="290">
        <v>0</v>
      </c>
      <c r="CD143" s="261" t="s">
        <v>442</v>
      </c>
      <c r="CE143" s="261" t="s">
        <v>442</v>
      </c>
      <c r="CF143" s="261" t="s">
        <v>442</v>
      </c>
      <c r="CG143" s="261" t="s">
        <v>442</v>
      </c>
      <c r="CH143" s="261" t="s">
        <v>442</v>
      </c>
      <c r="CI143" s="261" t="s">
        <v>442</v>
      </c>
      <c r="CJ143" s="261" t="s">
        <v>442</v>
      </c>
      <c r="CK143" s="261" t="s">
        <v>442</v>
      </c>
      <c r="CL143" s="261" t="s">
        <v>442</v>
      </c>
      <c r="CM143" s="261" t="s">
        <v>442</v>
      </c>
      <c r="CN143" s="261" t="s">
        <v>442</v>
      </c>
      <c r="CO143" s="261" t="s">
        <v>442</v>
      </c>
      <c r="CP143" s="261" t="s">
        <v>442</v>
      </c>
      <c r="CQ143" s="261" t="s">
        <v>442</v>
      </c>
      <c r="CR143" s="261" t="s">
        <v>588</v>
      </c>
      <c r="CS143" s="261" t="s">
        <v>433</v>
      </c>
      <c r="CT143" s="261" t="s">
        <v>442</v>
      </c>
      <c r="CU143" s="261" t="s">
        <v>589</v>
      </c>
      <c r="CV143" s="261" t="s">
        <v>442</v>
      </c>
      <c r="CW143" s="261" t="s">
        <v>442</v>
      </c>
      <c r="CX143" s="293">
        <f t="shared" si="33"/>
        <v>0.58029928571428568</v>
      </c>
      <c r="CY143" s="289">
        <v>1400000</v>
      </c>
      <c r="CZ143" s="287">
        <v>45272</v>
      </c>
      <c r="DA143" s="293">
        <v>0.72418226139790598</v>
      </c>
      <c r="DB143" s="261" t="s">
        <v>442</v>
      </c>
      <c r="DC143" s="261" t="s">
        <v>442</v>
      </c>
      <c r="DD143" s="261" t="s">
        <v>577</v>
      </c>
    </row>
    <row r="144" spans="1:108">
      <c r="A144" s="264" t="s">
        <v>380</v>
      </c>
      <c r="B144" s="284">
        <v>1822</v>
      </c>
      <c r="C144" s="284">
        <f t="shared" si="34"/>
        <v>1822</v>
      </c>
      <c r="D144" s="285">
        <v>9590</v>
      </c>
      <c r="E144" s="286">
        <f t="shared" si="35"/>
        <v>9590</v>
      </c>
      <c r="F144" s="287">
        <v>45869</v>
      </c>
      <c r="G144" s="285" t="s">
        <v>159</v>
      </c>
      <c r="H144" s="285" t="s">
        <v>573</v>
      </c>
      <c r="I144" s="261">
        <v>2021</v>
      </c>
      <c r="J144" s="261" t="s">
        <v>574</v>
      </c>
      <c r="K144" s="261" t="s">
        <v>575</v>
      </c>
      <c r="L144" s="288">
        <v>1381338</v>
      </c>
      <c r="M144" s="261" t="s">
        <v>576</v>
      </c>
      <c r="N144" s="261" t="s">
        <v>577</v>
      </c>
      <c r="O144" s="261" t="s">
        <v>578</v>
      </c>
      <c r="P144" s="287">
        <v>43255</v>
      </c>
      <c r="Q144" s="287" t="s">
        <v>579</v>
      </c>
      <c r="R144" s="261" t="s">
        <v>577</v>
      </c>
      <c r="S144" s="261" t="s">
        <v>580</v>
      </c>
      <c r="T144" s="261">
        <v>27</v>
      </c>
      <c r="U144" s="288">
        <v>0</v>
      </c>
      <c r="V144" s="289">
        <v>0</v>
      </c>
      <c r="W144" s="261" t="str">
        <f t="shared" si="36"/>
        <v>PERF</v>
      </c>
      <c r="X144" s="261" t="s">
        <v>581</v>
      </c>
      <c r="Y144" s="261" t="s">
        <v>581</v>
      </c>
      <c r="Z144" s="261" t="s">
        <v>573</v>
      </c>
      <c r="AA144" s="264" t="s">
        <v>380</v>
      </c>
      <c r="AB144" s="286">
        <f t="shared" si="37"/>
        <v>1822</v>
      </c>
      <c r="AC144" s="286">
        <v>7753</v>
      </c>
      <c r="AD144" s="286">
        <f t="shared" si="38"/>
        <v>7753</v>
      </c>
      <c r="AE144" s="261" t="s">
        <v>582</v>
      </c>
      <c r="AF144" s="261" t="s">
        <v>583</v>
      </c>
      <c r="AG144" s="290">
        <v>7480665</v>
      </c>
      <c r="AH144" s="261" t="s">
        <v>583</v>
      </c>
      <c r="AI144" s="291">
        <v>43019</v>
      </c>
      <c r="AJ144" s="261" t="s">
        <v>584</v>
      </c>
      <c r="AK144" s="292">
        <v>45688</v>
      </c>
      <c r="AL144" s="292" t="s">
        <v>585</v>
      </c>
      <c r="AM144" s="292" t="s">
        <v>442</v>
      </c>
      <c r="AN144" s="261" t="s">
        <v>442</v>
      </c>
      <c r="AO144" s="261" t="s">
        <v>442</v>
      </c>
      <c r="AP144" s="261" t="s">
        <v>442</v>
      </c>
      <c r="AQ144" s="261" t="s">
        <v>442</v>
      </c>
      <c r="AR144" s="290">
        <v>94</v>
      </c>
      <c r="AS144" s="287">
        <f t="shared" si="31"/>
        <v>48689</v>
      </c>
      <c r="AT144" s="261">
        <v>180</v>
      </c>
      <c r="AU144" s="261" t="s">
        <v>442</v>
      </c>
      <c r="AV144" s="290">
        <v>5212650</v>
      </c>
      <c r="AW144" s="290">
        <v>3843227.59</v>
      </c>
      <c r="AX144" s="261" t="s">
        <v>442</v>
      </c>
      <c r="AY144" s="261" t="s">
        <v>442</v>
      </c>
      <c r="AZ144" s="290">
        <v>5212650</v>
      </c>
      <c r="BA144" s="261">
        <v>100</v>
      </c>
      <c r="BB144" s="261" t="s">
        <v>442</v>
      </c>
      <c r="BC144" s="261" t="s">
        <v>586</v>
      </c>
      <c r="BD144" s="261" t="s">
        <v>586</v>
      </c>
      <c r="BE144" s="289">
        <v>68516</v>
      </c>
      <c r="BF144" s="261" t="s">
        <v>442</v>
      </c>
      <c r="BG144" s="261" t="s">
        <v>442</v>
      </c>
      <c r="BH144" s="261" t="s">
        <v>587</v>
      </c>
      <c r="BI144" s="293">
        <v>0.14249999999999999</v>
      </c>
      <c r="BJ144" s="261" t="s">
        <v>596</v>
      </c>
      <c r="BK144" s="261" t="s">
        <v>442</v>
      </c>
      <c r="BL144" s="294">
        <f t="shared" si="32"/>
        <v>6.8399999999999989E-2</v>
      </c>
      <c r="BM144" s="261" t="s">
        <v>442</v>
      </c>
      <c r="BN144" s="261" t="s">
        <v>442</v>
      </c>
      <c r="BO144" s="261" t="s">
        <v>442</v>
      </c>
      <c r="BP144" s="261" t="s">
        <v>442</v>
      </c>
      <c r="BQ144" s="261" t="s">
        <v>442</v>
      </c>
      <c r="BR144" s="261" t="s">
        <v>442</v>
      </c>
      <c r="BS144" s="261" t="s">
        <v>442</v>
      </c>
      <c r="BT144" s="261" t="s">
        <v>442</v>
      </c>
      <c r="BU144" s="261" t="s">
        <v>442</v>
      </c>
      <c r="BV144" s="261" t="s">
        <v>442</v>
      </c>
      <c r="BW144" s="261" t="s">
        <v>442</v>
      </c>
      <c r="BX144" s="261" t="s">
        <v>442</v>
      </c>
      <c r="BY144" s="261" t="s">
        <v>442</v>
      </c>
      <c r="BZ144" s="261" t="s">
        <v>442</v>
      </c>
      <c r="CA144" s="261" t="s">
        <v>442</v>
      </c>
      <c r="CB144" s="261" t="s">
        <v>442</v>
      </c>
      <c r="CC144" s="290">
        <v>823129</v>
      </c>
      <c r="CD144" s="261" t="s">
        <v>442</v>
      </c>
      <c r="CE144" s="261" t="s">
        <v>442</v>
      </c>
      <c r="CF144" s="261" t="s">
        <v>442</v>
      </c>
      <c r="CG144" s="261" t="s">
        <v>442</v>
      </c>
      <c r="CH144" s="261" t="s">
        <v>442</v>
      </c>
      <c r="CI144" s="261" t="s">
        <v>442</v>
      </c>
      <c r="CJ144" s="261" t="s">
        <v>442</v>
      </c>
      <c r="CK144" s="261" t="s">
        <v>442</v>
      </c>
      <c r="CL144" s="261" t="s">
        <v>442</v>
      </c>
      <c r="CM144" s="261" t="s">
        <v>442</v>
      </c>
      <c r="CN144" s="261" t="s">
        <v>442</v>
      </c>
      <c r="CO144" s="261" t="s">
        <v>442</v>
      </c>
      <c r="CP144" s="261" t="s">
        <v>442</v>
      </c>
      <c r="CQ144" s="261" t="s">
        <v>442</v>
      </c>
      <c r="CR144" s="261" t="s">
        <v>588</v>
      </c>
      <c r="CS144" s="261" t="s">
        <v>433</v>
      </c>
      <c r="CT144" s="261" t="s">
        <v>442</v>
      </c>
      <c r="CU144" s="261" t="s">
        <v>589</v>
      </c>
      <c r="CV144" s="261" t="s">
        <v>442</v>
      </c>
      <c r="CW144" s="261" t="s">
        <v>442</v>
      </c>
      <c r="CX144" s="293">
        <f t="shared" si="33"/>
        <v>0.64791059352122971</v>
      </c>
      <c r="CY144" s="289">
        <v>8045323</v>
      </c>
      <c r="CZ144" s="287">
        <v>45504</v>
      </c>
      <c r="DA144" s="293">
        <v>0.6311493697418612</v>
      </c>
      <c r="DB144" s="261" t="s">
        <v>442</v>
      </c>
      <c r="DC144" s="261" t="s">
        <v>442</v>
      </c>
      <c r="DD144" s="261" t="s">
        <v>577</v>
      </c>
    </row>
    <row r="145" spans="1:108">
      <c r="A145" s="264" t="s">
        <v>380</v>
      </c>
      <c r="B145" s="284">
        <v>1806</v>
      </c>
      <c r="C145" s="284">
        <f t="shared" si="34"/>
        <v>1806</v>
      </c>
      <c r="D145" s="285">
        <v>9343</v>
      </c>
      <c r="E145" s="286">
        <f t="shared" si="35"/>
        <v>9343</v>
      </c>
      <c r="F145" s="287">
        <v>45869</v>
      </c>
      <c r="G145" s="285" t="s">
        <v>159</v>
      </c>
      <c r="H145" s="285" t="s">
        <v>573</v>
      </c>
      <c r="I145" s="261">
        <v>2021</v>
      </c>
      <c r="J145" s="261" t="s">
        <v>574</v>
      </c>
      <c r="K145" s="261" t="s">
        <v>575</v>
      </c>
      <c r="L145" s="288">
        <v>953063</v>
      </c>
      <c r="M145" s="261" t="s">
        <v>576</v>
      </c>
      <c r="N145" s="261" t="s">
        <v>577</v>
      </c>
      <c r="O145" s="261" t="s">
        <v>578</v>
      </c>
      <c r="P145" s="287">
        <v>43200</v>
      </c>
      <c r="Q145" s="287" t="s">
        <v>590</v>
      </c>
      <c r="R145" s="261" t="s">
        <v>577</v>
      </c>
      <c r="S145" s="261" t="s">
        <v>580</v>
      </c>
      <c r="T145" s="261">
        <v>72</v>
      </c>
      <c r="U145" s="288">
        <v>0</v>
      </c>
      <c r="V145" s="289">
        <v>0</v>
      </c>
      <c r="W145" s="261" t="str">
        <f t="shared" si="36"/>
        <v>PERF</v>
      </c>
      <c r="X145" s="261" t="s">
        <v>581</v>
      </c>
      <c r="Y145" s="261" t="s">
        <v>581</v>
      </c>
      <c r="Z145" s="261" t="s">
        <v>573</v>
      </c>
      <c r="AA145" s="264" t="s">
        <v>380</v>
      </c>
      <c r="AB145" s="286">
        <f t="shared" si="37"/>
        <v>1806</v>
      </c>
      <c r="AC145" s="286">
        <v>7739</v>
      </c>
      <c r="AD145" s="286">
        <f t="shared" si="38"/>
        <v>7739</v>
      </c>
      <c r="AE145" s="261" t="s">
        <v>582</v>
      </c>
      <c r="AF145" s="261" t="s">
        <v>583</v>
      </c>
      <c r="AG145" s="290">
        <v>3548661</v>
      </c>
      <c r="AH145" s="261" t="s">
        <v>583</v>
      </c>
      <c r="AI145" s="291">
        <v>43007</v>
      </c>
      <c r="AJ145" s="261" t="s">
        <v>584</v>
      </c>
      <c r="AK145" s="292">
        <v>45688</v>
      </c>
      <c r="AL145" s="292" t="s">
        <v>585</v>
      </c>
      <c r="AM145" s="292" t="s">
        <v>442</v>
      </c>
      <c r="AN145" s="261" t="s">
        <v>442</v>
      </c>
      <c r="AO145" s="261" t="s">
        <v>442</v>
      </c>
      <c r="AP145" s="261" t="s">
        <v>442</v>
      </c>
      <c r="AQ145" s="261" t="s">
        <v>442</v>
      </c>
      <c r="AR145" s="290">
        <v>92</v>
      </c>
      <c r="AS145" s="287">
        <f t="shared" si="31"/>
        <v>48629</v>
      </c>
      <c r="AT145" s="261">
        <v>180</v>
      </c>
      <c r="AU145" s="261" t="s">
        <v>442</v>
      </c>
      <c r="AV145" s="290">
        <v>2324035</v>
      </c>
      <c r="AW145" s="290">
        <v>1755728.62</v>
      </c>
      <c r="AX145" s="261" t="s">
        <v>442</v>
      </c>
      <c r="AY145" s="261" t="s">
        <v>442</v>
      </c>
      <c r="AZ145" s="290">
        <v>2324035</v>
      </c>
      <c r="BA145" s="261">
        <v>100</v>
      </c>
      <c r="BB145" s="261" t="s">
        <v>442</v>
      </c>
      <c r="BC145" s="261" t="s">
        <v>586</v>
      </c>
      <c r="BD145" s="261" t="s">
        <v>586</v>
      </c>
      <c r="BE145" s="289">
        <v>31032</v>
      </c>
      <c r="BF145" s="261" t="s">
        <v>442</v>
      </c>
      <c r="BG145" s="261" t="s">
        <v>442</v>
      </c>
      <c r="BH145" s="261" t="s">
        <v>587</v>
      </c>
      <c r="BI145" s="293">
        <v>0.14249999999999999</v>
      </c>
      <c r="BJ145" s="261" t="s">
        <v>596</v>
      </c>
      <c r="BK145" s="261" t="s">
        <v>442</v>
      </c>
      <c r="BL145" s="294">
        <f t="shared" si="32"/>
        <v>6.8399999999999989E-2</v>
      </c>
      <c r="BM145" s="261" t="s">
        <v>442</v>
      </c>
      <c r="BN145" s="261" t="s">
        <v>442</v>
      </c>
      <c r="BO145" s="261" t="s">
        <v>442</v>
      </c>
      <c r="BP145" s="261" t="s">
        <v>442</v>
      </c>
      <c r="BQ145" s="261" t="s">
        <v>442</v>
      </c>
      <c r="BR145" s="261" t="s">
        <v>442</v>
      </c>
      <c r="BS145" s="261" t="s">
        <v>442</v>
      </c>
      <c r="BT145" s="261" t="s">
        <v>442</v>
      </c>
      <c r="BU145" s="261" t="s">
        <v>442</v>
      </c>
      <c r="BV145" s="261" t="s">
        <v>442</v>
      </c>
      <c r="BW145" s="261" t="s">
        <v>442</v>
      </c>
      <c r="BX145" s="261" t="s">
        <v>442</v>
      </c>
      <c r="BY145" s="261" t="s">
        <v>442</v>
      </c>
      <c r="BZ145" s="261" t="s">
        <v>442</v>
      </c>
      <c r="CA145" s="261" t="s">
        <v>442</v>
      </c>
      <c r="CB145" s="261" t="s">
        <v>442</v>
      </c>
      <c r="CC145" s="290">
        <v>10000</v>
      </c>
      <c r="CD145" s="261" t="s">
        <v>442</v>
      </c>
      <c r="CE145" s="261" t="s">
        <v>442</v>
      </c>
      <c r="CF145" s="261" t="s">
        <v>442</v>
      </c>
      <c r="CG145" s="261" t="s">
        <v>442</v>
      </c>
      <c r="CH145" s="261" t="s">
        <v>442</v>
      </c>
      <c r="CI145" s="261" t="s">
        <v>442</v>
      </c>
      <c r="CJ145" s="261" t="s">
        <v>442</v>
      </c>
      <c r="CK145" s="261" t="s">
        <v>442</v>
      </c>
      <c r="CL145" s="261" t="s">
        <v>442</v>
      </c>
      <c r="CM145" s="261" t="s">
        <v>442</v>
      </c>
      <c r="CN145" s="261" t="s">
        <v>442</v>
      </c>
      <c r="CO145" s="261" t="s">
        <v>442</v>
      </c>
      <c r="CP145" s="261" t="s">
        <v>442</v>
      </c>
      <c r="CQ145" s="261" t="s">
        <v>442</v>
      </c>
      <c r="CR145" s="261" t="s">
        <v>588</v>
      </c>
      <c r="CS145" s="261" t="s">
        <v>433</v>
      </c>
      <c r="CT145" s="261" t="s">
        <v>442</v>
      </c>
      <c r="CU145" s="261" t="s">
        <v>589</v>
      </c>
      <c r="CV145" s="261" t="s">
        <v>442</v>
      </c>
      <c r="CW145" s="261" t="s">
        <v>442</v>
      </c>
      <c r="CX145" s="293">
        <f t="shared" si="33"/>
        <v>0.55991911651683512</v>
      </c>
      <c r="CY145" s="289">
        <v>4150662</v>
      </c>
      <c r="CZ145" s="287">
        <v>45377</v>
      </c>
      <c r="DA145" s="293">
        <v>0.64729754318367394</v>
      </c>
      <c r="DB145" s="261" t="s">
        <v>442</v>
      </c>
      <c r="DC145" s="261" t="s">
        <v>442</v>
      </c>
      <c r="DD145" s="261" t="s">
        <v>577</v>
      </c>
    </row>
    <row r="146" spans="1:108">
      <c r="A146" s="264" t="s">
        <v>380</v>
      </c>
      <c r="B146" s="284">
        <v>1041</v>
      </c>
      <c r="C146" s="284">
        <f t="shared" si="34"/>
        <v>1041</v>
      </c>
      <c r="D146" s="285">
        <v>8363</v>
      </c>
      <c r="E146" s="286">
        <f t="shared" si="35"/>
        <v>8363</v>
      </c>
      <c r="F146" s="287">
        <v>45869</v>
      </c>
      <c r="G146" s="285" t="s">
        <v>159</v>
      </c>
      <c r="H146" s="285" t="s">
        <v>573</v>
      </c>
      <c r="I146" s="261">
        <v>2021</v>
      </c>
      <c r="J146" s="261" t="s">
        <v>574</v>
      </c>
      <c r="K146" s="261" t="s">
        <v>575</v>
      </c>
      <c r="L146" s="288">
        <v>1426764</v>
      </c>
      <c r="M146" s="261" t="s">
        <v>576</v>
      </c>
      <c r="N146" s="261" t="s">
        <v>577</v>
      </c>
      <c r="O146" s="261" t="s">
        <v>578</v>
      </c>
      <c r="P146" s="287">
        <v>40514</v>
      </c>
      <c r="Q146" s="287" t="s">
        <v>579</v>
      </c>
      <c r="R146" s="261" t="s">
        <v>577</v>
      </c>
      <c r="S146" s="261" t="s">
        <v>580</v>
      </c>
      <c r="T146" s="261">
        <v>171</v>
      </c>
      <c r="U146" s="288">
        <v>0</v>
      </c>
      <c r="V146" s="289">
        <v>0</v>
      </c>
      <c r="W146" s="261" t="str">
        <f t="shared" si="36"/>
        <v>PERF</v>
      </c>
      <c r="X146" s="261" t="s">
        <v>581</v>
      </c>
      <c r="Y146" s="261" t="s">
        <v>581</v>
      </c>
      <c r="Z146" s="261" t="s">
        <v>573</v>
      </c>
      <c r="AA146" s="264" t="s">
        <v>380</v>
      </c>
      <c r="AB146" s="286">
        <f t="shared" si="37"/>
        <v>1041</v>
      </c>
      <c r="AC146" s="286">
        <v>6865</v>
      </c>
      <c r="AD146" s="286">
        <f t="shared" si="38"/>
        <v>6865</v>
      </c>
      <c r="AE146" s="261" t="s">
        <v>593</v>
      </c>
      <c r="AF146" s="261" t="s">
        <v>583</v>
      </c>
      <c r="AG146" s="290">
        <v>1040989</v>
      </c>
      <c r="AH146" s="261" t="s">
        <v>583</v>
      </c>
      <c r="AI146" s="291">
        <v>40157</v>
      </c>
      <c r="AJ146" s="261" t="s">
        <v>584</v>
      </c>
      <c r="AK146" s="292">
        <v>45688</v>
      </c>
      <c r="AL146" s="292" t="s">
        <v>585</v>
      </c>
      <c r="AM146" s="292" t="s">
        <v>442</v>
      </c>
      <c r="AN146" s="261" t="s">
        <v>442</v>
      </c>
      <c r="AO146" s="261" t="s">
        <v>442</v>
      </c>
      <c r="AP146" s="261" t="s">
        <v>442</v>
      </c>
      <c r="AQ146" s="261" t="s">
        <v>442</v>
      </c>
      <c r="AR146" s="290" t="s">
        <v>442</v>
      </c>
      <c r="AS146" s="287" t="s">
        <v>442</v>
      </c>
      <c r="AT146" s="261">
        <v>180</v>
      </c>
      <c r="AU146" s="261" t="s">
        <v>442</v>
      </c>
      <c r="AV146" s="290" t="s">
        <v>442</v>
      </c>
      <c r="AW146" s="290" t="s">
        <v>442</v>
      </c>
      <c r="AX146" s="261" t="s">
        <v>442</v>
      </c>
      <c r="AY146" s="261" t="s">
        <v>442</v>
      </c>
      <c r="AZ146" s="290" t="s">
        <v>442</v>
      </c>
      <c r="BA146" s="261">
        <v>100</v>
      </c>
      <c r="BB146" s="261" t="s">
        <v>442</v>
      </c>
      <c r="BC146" s="261" t="s">
        <v>586</v>
      </c>
      <c r="BD146" s="261" t="s">
        <v>586</v>
      </c>
      <c r="BE146" s="289" t="s">
        <v>442</v>
      </c>
      <c r="BF146" s="261" t="s">
        <v>442</v>
      </c>
      <c r="BG146" s="261" t="s">
        <v>442</v>
      </c>
      <c r="BH146" s="261" t="s">
        <v>587</v>
      </c>
      <c r="BI146" s="293" t="s">
        <v>442</v>
      </c>
      <c r="BJ146" s="261" t="s">
        <v>442</v>
      </c>
      <c r="BK146" s="261" t="s">
        <v>442</v>
      </c>
      <c r="BL146" s="294" t="s">
        <v>442</v>
      </c>
      <c r="BM146" s="261" t="s">
        <v>442</v>
      </c>
      <c r="BN146" s="261" t="s">
        <v>442</v>
      </c>
      <c r="BO146" s="261" t="s">
        <v>442</v>
      </c>
      <c r="BP146" s="261" t="s">
        <v>442</v>
      </c>
      <c r="BQ146" s="261" t="s">
        <v>442</v>
      </c>
      <c r="BR146" s="261" t="s">
        <v>442</v>
      </c>
      <c r="BS146" s="261" t="s">
        <v>442</v>
      </c>
      <c r="BT146" s="261" t="s">
        <v>442</v>
      </c>
      <c r="BU146" s="261" t="s">
        <v>442</v>
      </c>
      <c r="BV146" s="261" t="s">
        <v>442</v>
      </c>
      <c r="BW146" s="261" t="s">
        <v>442</v>
      </c>
      <c r="BX146" s="261" t="s">
        <v>442</v>
      </c>
      <c r="BY146" s="261" t="s">
        <v>442</v>
      </c>
      <c r="BZ146" s="261" t="s">
        <v>442</v>
      </c>
      <c r="CA146" s="261" t="s">
        <v>442</v>
      </c>
      <c r="CB146" s="261">
        <v>45809</v>
      </c>
      <c r="CC146" s="290" t="s">
        <v>442</v>
      </c>
      <c r="CD146" s="261" t="s">
        <v>442</v>
      </c>
      <c r="CE146" s="261" t="s">
        <v>442</v>
      </c>
      <c r="CF146" s="261" t="s">
        <v>442</v>
      </c>
      <c r="CG146" s="261" t="s">
        <v>442</v>
      </c>
      <c r="CH146" s="261" t="s">
        <v>442</v>
      </c>
      <c r="CI146" s="261" t="s">
        <v>442</v>
      </c>
      <c r="CJ146" s="261" t="s">
        <v>442</v>
      </c>
      <c r="CK146" s="261" t="s">
        <v>442</v>
      </c>
      <c r="CL146" s="261" t="s">
        <v>442</v>
      </c>
      <c r="CM146" s="261" t="s">
        <v>442</v>
      </c>
      <c r="CN146" s="261" t="s">
        <v>442</v>
      </c>
      <c r="CO146" s="261" t="s">
        <v>442</v>
      </c>
      <c r="CP146" s="261" t="s">
        <v>442</v>
      </c>
      <c r="CQ146" s="261" t="s">
        <v>442</v>
      </c>
      <c r="CR146" s="261" t="s">
        <v>588</v>
      </c>
      <c r="CS146" s="261" t="s">
        <v>433</v>
      </c>
      <c r="CT146" s="261" t="s">
        <v>442</v>
      </c>
      <c r="CU146" s="261" t="s">
        <v>589</v>
      </c>
      <c r="CV146" s="261" t="s">
        <v>442</v>
      </c>
      <c r="CW146" s="261" t="s">
        <v>442</v>
      </c>
      <c r="CX146" s="293" t="s">
        <v>442</v>
      </c>
      <c r="CY146" s="289" t="s">
        <v>442</v>
      </c>
      <c r="CZ146" s="287" t="s">
        <v>442</v>
      </c>
      <c r="DA146" s="293" t="s">
        <v>442</v>
      </c>
      <c r="DB146" s="261" t="s">
        <v>442</v>
      </c>
      <c r="DC146" s="261" t="s">
        <v>442</v>
      </c>
      <c r="DD146" s="261" t="s">
        <v>577</v>
      </c>
    </row>
    <row r="147" spans="1:108">
      <c r="A147" s="264" t="s">
        <v>380</v>
      </c>
      <c r="B147" s="284">
        <v>1857</v>
      </c>
      <c r="C147" s="284">
        <f t="shared" si="34"/>
        <v>1857</v>
      </c>
      <c r="D147" s="285">
        <v>9812</v>
      </c>
      <c r="E147" s="286">
        <f t="shared" si="35"/>
        <v>9812</v>
      </c>
      <c r="F147" s="287">
        <v>45869</v>
      </c>
      <c r="G147" s="285" t="s">
        <v>159</v>
      </c>
      <c r="H147" s="285" t="s">
        <v>573</v>
      </c>
      <c r="I147" s="261">
        <v>2021</v>
      </c>
      <c r="J147" s="261" t="s">
        <v>574</v>
      </c>
      <c r="K147" s="261" t="s">
        <v>575</v>
      </c>
      <c r="L147" s="288">
        <v>1300300</v>
      </c>
      <c r="M147" s="261" t="s">
        <v>576</v>
      </c>
      <c r="N147" s="261" t="s">
        <v>577</v>
      </c>
      <c r="O147" s="261" t="s">
        <v>578</v>
      </c>
      <c r="P147" s="287">
        <v>43340</v>
      </c>
      <c r="Q147" s="287" t="s">
        <v>590</v>
      </c>
      <c r="R147" s="261" t="s">
        <v>577</v>
      </c>
      <c r="S147" s="261" t="s">
        <v>580</v>
      </c>
      <c r="T147" s="261">
        <v>75</v>
      </c>
      <c r="U147" s="288">
        <v>0</v>
      </c>
      <c r="V147" s="289">
        <v>0</v>
      </c>
      <c r="W147" s="261" t="str">
        <f t="shared" si="36"/>
        <v>PERF</v>
      </c>
      <c r="X147" s="261" t="s">
        <v>581</v>
      </c>
      <c r="Y147" s="261" t="s">
        <v>581</v>
      </c>
      <c r="Z147" s="261" t="s">
        <v>573</v>
      </c>
      <c r="AA147" s="264" t="s">
        <v>380</v>
      </c>
      <c r="AB147" s="286">
        <f t="shared" si="37"/>
        <v>1857</v>
      </c>
      <c r="AC147" s="286">
        <v>7792</v>
      </c>
      <c r="AD147" s="286">
        <f t="shared" si="38"/>
        <v>7792</v>
      </c>
      <c r="AE147" s="261" t="s">
        <v>597</v>
      </c>
      <c r="AF147" s="261" t="s">
        <v>583</v>
      </c>
      <c r="AG147" s="290">
        <v>5217001</v>
      </c>
      <c r="AH147" s="261" t="s">
        <v>583</v>
      </c>
      <c r="AI147" s="291">
        <v>43132</v>
      </c>
      <c r="AJ147" s="261" t="s">
        <v>584</v>
      </c>
      <c r="AK147" s="292">
        <v>45688</v>
      </c>
      <c r="AL147" s="292" t="s">
        <v>585</v>
      </c>
      <c r="AM147" s="292" t="s">
        <v>442</v>
      </c>
      <c r="AN147" s="261" t="s">
        <v>442</v>
      </c>
      <c r="AO147" s="261" t="s">
        <v>442</v>
      </c>
      <c r="AP147" s="261" t="s">
        <v>442</v>
      </c>
      <c r="AQ147" s="261" t="s">
        <v>442</v>
      </c>
      <c r="AR147" s="290">
        <v>96</v>
      </c>
      <c r="AS147" s="287">
        <f t="shared" ref="AS147:AS161" si="39">(AR147*30)+F147</f>
        <v>48749</v>
      </c>
      <c r="AT147" s="261">
        <v>180</v>
      </c>
      <c r="AU147" s="261" t="s">
        <v>442</v>
      </c>
      <c r="AV147" s="290">
        <v>3756356</v>
      </c>
      <c r="AW147" s="290">
        <v>2905684.3</v>
      </c>
      <c r="AX147" s="261" t="s">
        <v>442</v>
      </c>
      <c r="AY147" s="261" t="s">
        <v>442</v>
      </c>
      <c r="AZ147" s="290">
        <v>3756356</v>
      </c>
      <c r="BA147" s="261">
        <v>100</v>
      </c>
      <c r="BB147" s="261" t="s">
        <v>442</v>
      </c>
      <c r="BC147" s="261" t="s">
        <v>586</v>
      </c>
      <c r="BD147" s="261" t="s">
        <v>586</v>
      </c>
      <c r="BE147" s="289">
        <v>49931</v>
      </c>
      <c r="BF147" s="261" t="s">
        <v>442</v>
      </c>
      <c r="BG147" s="261" t="s">
        <v>442</v>
      </c>
      <c r="BH147" s="261" t="s">
        <v>587</v>
      </c>
      <c r="BI147" s="293">
        <v>0.14249999999999999</v>
      </c>
      <c r="BJ147" s="261" t="s">
        <v>596</v>
      </c>
      <c r="BK147" s="261" t="s">
        <v>442</v>
      </c>
      <c r="BL147" s="294">
        <f t="shared" ref="BL147:BL161" si="40">BI147-IF(BJ147="Prime",10.75%-3.5%,7.41%)</f>
        <v>6.8399999999999989E-2</v>
      </c>
      <c r="BM147" s="261" t="s">
        <v>442</v>
      </c>
      <c r="BN147" s="261" t="s">
        <v>442</v>
      </c>
      <c r="BO147" s="261" t="s">
        <v>442</v>
      </c>
      <c r="BP147" s="261" t="s">
        <v>442</v>
      </c>
      <c r="BQ147" s="261" t="s">
        <v>442</v>
      </c>
      <c r="BR147" s="261" t="s">
        <v>442</v>
      </c>
      <c r="BS147" s="261" t="s">
        <v>442</v>
      </c>
      <c r="BT147" s="261" t="s">
        <v>442</v>
      </c>
      <c r="BU147" s="261" t="s">
        <v>442</v>
      </c>
      <c r="BV147" s="261" t="s">
        <v>442</v>
      </c>
      <c r="BW147" s="261" t="s">
        <v>442</v>
      </c>
      <c r="BX147" s="261" t="s">
        <v>442</v>
      </c>
      <c r="BY147" s="261" t="s">
        <v>442</v>
      </c>
      <c r="BZ147" s="261" t="s">
        <v>442</v>
      </c>
      <c r="CA147" s="261" t="s">
        <v>442</v>
      </c>
      <c r="CB147" s="261" t="s">
        <v>442</v>
      </c>
      <c r="CC147" s="290">
        <v>0</v>
      </c>
      <c r="CD147" s="261" t="s">
        <v>442</v>
      </c>
      <c r="CE147" s="261" t="s">
        <v>442</v>
      </c>
      <c r="CF147" s="261" t="s">
        <v>442</v>
      </c>
      <c r="CG147" s="261" t="s">
        <v>442</v>
      </c>
      <c r="CH147" s="261" t="s">
        <v>442</v>
      </c>
      <c r="CI147" s="261" t="s">
        <v>442</v>
      </c>
      <c r="CJ147" s="261" t="s">
        <v>442</v>
      </c>
      <c r="CK147" s="261" t="s">
        <v>442</v>
      </c>
      <c r="CL147" s="261" t="s">
        <v>442</v>
      </c>
      <c r="CM147" s="261" t="s">
        <v>442</v>
      </c>
      <c r="CN147" s="261" t="s">
        <v>442</v>
      </c>
      <c r="CO147" s="261" t="s">
        <v>442</v>
      </c>
      <c r="CP147" s="261" t="s">
        <v>442</v>
      </c>
      <c r="CQ147" s="261" t="s">
        <v>442</v>
      </c>
      <c r="CR147" s="261" t="s">
        <v>588</v>
      </c>
      <c r="CS147" s="261" t="s">
        <v>433</v>
      </c>
      <c r="CT147" s="261" t="s">
        <v>442</v>
      </c>
      <c r="CU147" s="261" t="s">
        <v>589</v>
      </c>
      <c r="CV147" s="261" t="s">
        <v>442</v>
      </c>
      <c r="CW147" s="261" t="s">
        <v>442</v>
      </c>
      <c r="CX147" s="293">
        <f t="shared" ref="CX147:CX161" si="41">AV147/CY147</f>
        <v>0.48783844155844158</v>
      </c>
      <c r="CY147" s="289">
        <v>7700000</v>
      </c>
      <c r="CZ147" s="287">
        <v>45622</v>
      </c>
      <c r="DA147" s="293">
        <v>0.58745946428334539</v>
      </c>
      <c r="DB147" s="261" t="s">
        <v>442</v>
      </c>
      <c r="DC147" s="261" t="s">
        <v>442</v>
      </c>
      <c r="DD147" s="261" t="s">
        <v>577</v>
      </c>
    </row>
    <row r="148" spans="1:108">
      <c r="A148" s="264" t="s">
        <v>380</v>
      </c>
      <c r="B148" s="284">
        <v>2291</v>
      </c>
      <c r="C148" s="284">
        <f t="shared" si="34"/>
        <v>2291</v>
      </c>
      <c r="D148" s="285">
        <v>10586</v>
      </c>
      <c r="E148" s="286">
        <f t="shared" si="35"/>
        <v>10586</v>
      </c>
      <c r="F148" s="287">
        <v>45869</v>
      </c>
      <c r="G148" s="285" t="s">
        <v>159</v>
      </c>
      <c r="H148" s="285" t="s">
        <v>573</v>
      </c>
      <c r="I148" s="261">
        <v>2021</v>
      </c>
      <c r="J148" s="261" t="s">
        <v>574</v>
      </c>
      <c r="K148" s="261" t="s">
        <v>575</v>
      </c>
      <c r="L148" s="288">
        <v>549005</v>
      </c>
      <c r="M148" s="261" t="s">
        <v>576</v>
      </c>
      <c r="N148" s="261" t="s">
        <v>577</v>
      </c>
      <c r="O148" s="261" t="s">
        <v>578</v>
      </c>
      <c r="P148" s="287">
        <v>44833</v>
      </c>
      <c r="Q148" s="287" t="s">
        <v>579</v>
      </c>
      <c r="R148" s="261" t="s">
        <v>577</v>
      </c>
      <c r="S148" s="261" t="s">
        <v>580</v>
      </c>
      <c r="T148" s="261">
        <v>9</v>
      </c>
      <c r="U148" s="288">
        <v>0</v>
      </c>
      <c r="V148" s="289">
        <v>0</v>
      </c>
      <c r="W148" s="261" t="str">
        <f t="shared" si="36"/>
        <v>PERF</v>
      </c>
      <c r="X148" s="261" t="s">
        <v>581</v>
      </c>
      <c r="Y148" s="261" t="s">
        <v>581</v>
      </c>
      <c r="Z148" s="261" t="s">
        <v>573</v>
      </c>
      <c r="AA148" s="264" t="s">
        <v>380</v>
      </c>
      <c r="AB148" s="286">
        <f t="shared" si="37"/>
        <v>2291</v>
      </c>
      <c r="AC148" s="286">
        <v>8163</v>
      </c>
      <c r="AD148" s="286">
        <f t="shared" si="38"/>
        <v>8163</v>
      </c>
      <c r="AE148" s="261" t="s">
        <v>582</v>
      </c>
      <c r="AF148" s="261" t="s">
        <v>583</v>
      </c>
      <c r="AG148" s="290">
        <v>2233871</v>
      </c>
      <c r="AH148" s="261" t="s">
        <v>583</v>
      </c>
      <c r="AI148" s="291">
        <v>44172</v>
      </c>
      <c r="AJ148" s="261" t="s">
        <v>584</v>
      </c>
      <c r="AK148" s="292">
        <v>45688</v>
      </c>
      <c r="AL148" s="292" t="s">
        <v>585</v>
      </c>
      <c r="AM148" s="292" t="s">
        <v>442</v>
      </c>
      <c r="AN148" s="261" t="s">
        <v>442</v>
      </c>
      <c r="AO148" s="261" t="s">
        <v>442</v>
      </c>
      <c r="AP148" s="261" t="s">
        <v>442</v>
      </c>
      <c r="AQ148" s="261" t="s">
        <v>442</v>
      </c>
      <c r="AR148" s="290">
        <v>145</v>
      </c>
      <c r="AS148" s="287">
        <f t="shared" si="39"/>
        <v>50219</v>
      </c>
      <c r="AT148" s="261">
        <v>180</v>
      </c>
      <c r="AU148" s="261" t="s">
        <v>442</v>
      </c>
      <c r="AV148" s="290">
        <v>1783674</v>
      </c>
      <c r="AW148" s="290">
        <v>1658589.01</v>
      </c>
      <c r="AX148" s="261" t="s">
        <v>442</v>
      </c>
      <c r="AY148" s="261" t="s">
        <v>442</v>
      </c>
      <c r="AZ148" s="290">
        <v>1783674</v>
      </c>
      <c r="BA148" s="261">
        <v>100</v>
      </c>
      <c r="BB148" s="261" t="s">
        <v>442</v>
      </c>
      <c r="BC148" s="261" t="s">
        <v>586</v>
      </c>
      <c r="BD148" s="261" t="s">
        <v>586</v>
      </c>
      <c r="BE148" s="289">
        <v>25145</v>
      </c>
      <c r="BF148" s="261" t="s">
        <v>442</v>
      </c>
      <c r="BG148" s="261" t="s">
        <v>442</v>
      </c>
      <c r="BH148" s="261" t="s">
        <v>587</v>
      </c>
      <c r="BI148" s="293">
        <v>0.15590000000000001</v>
      </c>
      <c r="BJ148" s="261" t="s">
        <v>591</v>
      </c>
      <c r="BK148" s="261" t="s">
        <v>442</v>
      </c>
      <c r="BL148" s="294">
        <f t="shared" si="40"/>
        <v>8.1800000000000012E-2</v>
      </c>
      <c r="BM148" s="261" t="s">
        <v>442</v>
      </c>
      <c r="BN148" s="261" t="s">
        <v>442</v>
      </c>
      <c r="BO148" s="261" t="s">
        <v>442</v>
      </c>
      <c r="BP148" s="261" t="s">
        <v>442</v>
      </c>
      <c r="BQ148" s="261" t="s">
        <v>442</v>
      </c>
      <c r="BR148" s="261" t="s">
        <v>442</v>
      </c>
      <c r="BS148" s="261" t="s">
        <v>442</v>
      </c>
      <c r="BT148" s="261" t="s">
        <v>442</v>
      </c>
      <c r="BU148" s="261" t="s">
        <v>442</v>
      </c>
      <c r="BV148" s="261" t="s">
        <v>442</v>
      </c>
      <c r="BW148" s="261" t="s">
        <v>442</v>
      </c>
      <c r="BX148" s="261" t="s">
        <v>442</v>
      </c>
      <c r="BY148" s="261" t="s">
        <v>442</v>
      </c>
      <c r="BZ148" s="261" t="s">
        <v>442</v>
      </c>
      <c r="CA148" s="261" t="s">
        <v>442</v>
      </c>
      <c r="CB148" s="261" t="s">
        <v>442</v>
      </c>
      <c r="CC148" s="290">
        <v>0</v>
      </c>
      <c r="CD148" s="261" t="s">
        <v>442</v>
      </c>
      <c r="CE148" s="261" t="s">
        <v>442</v>
      </c>
      <c r="CF148" s="261" t="s">
        <v>442</v>
      </c>
      <c r="CG148" s="261" t="s">
        <v>442</v>
      </c>
      <c r="CH148" s="261" t="s">
        <v>442</v>
      </c>
      <c r="CI148" s="261" t="s">
        <v>442</v>
      </c>
      <c r="CJ148" s="261" t="s">
        <v>442</v>
      </c>
      <c r="CK148" s="261" t="s">
        <v>442</v>
      </c>
      <c r="CL148" s="261" t="s">
        <v>442</v>
      </c>
      <c r="CM148" s="261" t="s">
        <v>442</v>
      </c>
      <c r="CN148" s="261" t="s">
        <v>442</v>
      </c>
      <c r="CO148" s="261" t="s">
        <v>442</v>
      </c>
      <c r="CP148" s="261" t="s">
        <v>442</v>
      </c>
      <c r="CQ148" s="261" t="s">
        <v>442</v>
      </c>
      <c r="CR148" s="261" t="s">
        <v>588</v>
      </c>
      <c r="CS148" s="261" t="s">
        <v>433</v>
      </c>
      <c r="CT148" s="261" t="s">
        <v>442</v>
      </c>
      <c r="CU148" s="261" t="s">
        <v>589</v>
      </c>
      <c r="CV148" s="261" t="s">
        <v>442</v>
      </c>
      <c r="CW148" s="261" t="s">
        <v>442</v>
      </c>
      <c r="CX148" s="293">
        <f t="shared" si="41"/>
        <v>0.60881357274365011</v>
      </c>
      <c r="CY148" s="289">
        <v>2929754</v>
      </c>
      <c r="CZ148" s="287">
        <v>45307</v>
      </c>
      <c r="DA148" s="293">
        <v>0.72982235769209591</v>
      </c>
      <c r="DB148" s="261" t="s">
        <v>442</v>
      </c>
      <c r="DC148" s="261" t="s">
        <v>442</v>
      </c>
      <c r="DD148" s="261" t="s">
        <v>577</v>
      </c>
    </row>
    <row r="149" spans="1:108">
      <c r="A149" s="264" t="s">
        <v>380</v>
      </c>
      <c r="B149" s="284">
        <v>1275</v>
      </c>
      <c r="C149" s="284">
        <f t="shared" si="34"/>
        <v>1275</v>
      </c>
      <c r="D149" s="285">
        <v>8004</v>
      </c>
      <c r="E149" s="286">
        <f t="shared" si="35"/>
        <v>8004</v>
      </c>
      <c r="F149" s="287">
        <v>45869</v>
      </c>
      <c r="G149" s="285" t="s">
        <v>159</v>
      </c>
      <c r="H149" s="285" t="s">
        <v>573</v>
      </c>
      <c r="I149" s="261">
        <v>2021</v>
      </c>
      <c r="J149" s="261" t="s">
        <v>574</v>
      </c>
      <c r="K149" s="261" t="s">
        <v>575</v>
      </c>
      <c r="L149" s="288">
        <v>2277324</v>
      </c>
      <c r="M149" s="261" t="s">
        <v>576</v>
      </c>
      <c r="N149" s="261" t="s">
        <v>577</v>
      </c>
      <c r="O149" s="261" t="s">
        <v>578</v>
      </c>
      <c r="P149" s="287">
        <v>41466</v>
      </c>
      <c r="Q149" s="287" t="s">
        <v>598</v>
      </c>
      <c r="R149" s="261" t="s">
        <v>577</v>
      </c>
      <c r="S149" s="261" t="s">
        <v>580</v>
      </c>
      <c r="T149" s="261">
        <v>135</v>
      </c>
      <c r="U149" s="288">
        <v>0</v>
      </c>
      <c r="V149" s="289">
        <v>0</v>
      </c>
      <c r="W149" s="261" t="str">
        <f t="shared" si="36"/>
        <v>PERF</v>
      </c>
      <c r="X149" s="261" t="s">
        <v>581</v>
      </c>
      <c r="Y149" s="261" t="s">
        <v>581</v>
      </c>
      <c r="Z149" s="261" t="s">
        <v>573</v>
      </c>
      <c r="AA149" s="264" t="s">
        <v>380</v>
      </c>
      <c r="AB149" s="286">
        <f t="shared" si="37"/>
        <v>1275</v>
      </c>
      <c r="AC149" s="286">
        <v>6528</v>
      </c>
      <c r="AD149" s="286">
        <f t="shared" si="38"/>
        <v>6528</v>
      </c>
      <c r="AE149" s="261" t="s">
        <v>593</v>
      </c>
      <c r="AF149" s="261" t="s">
        <v>583</v>
      </c>
      <c r="AG149" s="290">
        <v>4028237</v>
      </c>
      <c r="AH149" s="261" t="s">
        <v>583</v>
      </c>
      <c r="AI149" s="291">
        <v>39447</v>
      </c>
      <c r="AJ149" s="261" t="s">
        <v>584</v>
      </c>
      <c r="AK149" s="292">
        <v>45688</v>
      </c>
      <c r="AL149" s="292" t="s">
        <v>585</v>
      </c>
      <c r="AM149" s="292" t="s">
        <v>442</v>
      </c>
      <c r="AN149" s="261" t="s">
        <v>442</v>
      </c>
      <c r="AO149" s="261" t="s">
        <v>442</v>
      </c>
      <c r="AP149" s="261" t="s">
        <v>442</v>
      </c>
      <c r="AQ149" s="261" t="s">
        <v>442</v>
      </c>
      <c r="AR149" s="290">
        <v>35</v>
      </c>
      <c r="AS149" s="287">
        <f t="shared" si="39"/>
        <v>46919</v>
      </c>
      <c r="AT149" s="261">
        <v>180</v>
      </c>
      <c r="AU149" s="261" t="s">
        <v>442</v>
      </c>
      <c r="AV149" s="290">
        <v>4655917</v>
      </c>
      <c r="AW149" s="290">
        <v>1689813.76</v>
      </c>
      <c r="AX149" s="261" t="s">
        <v>442</v>
      </c>
      <c r="AY149" s="261" t="s">
        <v>442</v>
      </c>
      <c r="AZ149" s="290">
        <v>4655917</v>
      </c>
      <c r="BA149" s="261">
        <v>100</v>
      </c>
      <c r="BB149" s="261" t="s">
        <v>442</v>
      </c>
      <c r="BC149" s="261" t="s">
        <v>586</v>
      </c>
      <c r="BD149" s="261" t="s">
        <v>586</v>
      </c>
      <c r="BE149" s="289">
        <v>57484</v>
      </c>
      <c r="BF149" s="261" t="s">
        <v>442</v>
      </c>
      <c r="BG149" s="261" t="s">
        <v>442</v>
      </c>
      <c r="BH149" s="261" t="s">
        <v>587</v>
      </c>
      <c r="BI149" s="293">
        <v>0.14249999999999999</v>
      </c>
      <c r="BJ149" s="261" t="s">
        <v>596</v>
      </c>
      <c r="BK149" s="261" t="s">
        <v>442</v>
      </c>
      <c r="BL149" s="294">
        <f t="shared" si="40"/>
        <v>6.8399999999999989E-2</v>
      </c>
      <c r="BM149" s="261" t="s">
        <v>442</v>
      </c>
      <c r="BN149" s="261" t="s">
        <v>442</v>
      </c>
      <c r="BO149" s="261" t="s">
        <v>442</v>
      </c>
      <c r="BP149" s="261" t="s">
        <v>442</v>
      </c>
      <c r="BQ149" s="261" t="s">
        <v>442</v>
      </c>
      <c r="BR149" s="261" t="s">
        <v>442</v>
      </c>
      <c r="BS149" s="261" t="s">
        <v>442</v>
      </c>
      <c r="BT149" s="261" t="s">
        <v>442</v>
      </c>
      <c r="BU149" s="261" t="s">
        <v>442</v>
      </c>
      <c r="BV149" s="261" t="s">
        <v>442</v>
      </c>
      <c r="BW149" s="261" t="s">
        <v>442</v>
      </c>
      <c r="BX149" s="261" t="s">
        <v>442</v>
      </c>
      <c r="BY149" s="261" t="s">
        <v>442</v>
      </c>
      <c r="BZ149" s="261" t="s">
        <v>442</v>
      </c>
      <c r="CA149" s="261" t="s">
        <v>442</v>
      </c>
      <c r="CB149" s="261" t="s">
        <v>442</v>
      </c>
      <c r="CC149" s="290">
        <v>0</v>
      </c>
      <c r="CD149" s="261" t="s">
        <v>442</v>
      </c>
      <c r="CE149" s="261" t="s">
        <v>442</v>
      </c>
      <c r="CF149" s="261" t="s">
        <v>442</v>
      </c>
      <c r="CG149" s="261" t="s">
        <v>442</v>
      </c>
      <c r="CH149" s="261" t="s">
        <v>442</v>
      </c>
      <c r="CI149" s="261" t="s">
        <v>442</v>
      </c>
      <c r="CJ149" s="261" t="s">
        <v>442</v>
      </c>
      <c r="CK149" s="261" t="s">
        <v>442</v>
      </c>
      <c r="CL149" s="261" t="s">
        <v>442</v>
      </c>
      <c r="CM149" s="261" t="s">
        <v>442</v>
      </c>
      <c r="CN149" s="261" t="s">
        <v>442</v>
      </c>
      <c r="CO149" s="261" t="s">
        <v>442</v>
      </c>
      <c r="CP149" s="261" t="s">
        <v>442</v>
      </c>
      <c r="CQ149" s="261" t="s">
        <v>442</v>
      </c>
      <c r="CR149" s="261" t="s">
        <v>588</v>
      </c>
      <c r="CS149" s="261" t="s">
        <v>433</v>
      </c>
      <c r="CT149" s="261" t="s">
        <v>442</v>
      </c>
      <c r="CU149" s="261" t="s">
        <v>589</v>
      </c>
      <c r="CV149" s="261" t="s">
        <v>442</v>
      </c>
      <c r="CW149" s="261" t="s">
        <v>442</v>
      </c>
      <c r="CX149" s="293">
        <f t="shared" si="41"/>
        <v>0.53929811230712743</v>
      </c>
      <c r="CY149" s="289">
        <v>8633290</v>
      </c>
      <c r="CZ149" s="287">
        <v>45138</v>
      </c>
      <c r="DA149" s="293">
        <v>0.69937203759729016</v>
      </c>
      <c r="DB149" s="261" t="s">
        <v>442</v>
      </c>
      <c r="DC149" s="261" t="s">
        <v>442</v>
      </c>
      <c r="DD149" s="261" t="s">
        <v>577</v>
      </c>
    </row>
    <row r="150" spans="1:108">
      <c r="A150" s="264" t="s">
        <v>380</v>
      </c>
      <c r="B150" s="284">
        <v>1151</v>
      </c>
      <c r="C150" s="284">
        <f t="shared" si="34"/>
        <v>1151</v>
      </c>
      <c r="D150" s="285">
        <v>0</v>
      </c>
      <c r="E150" s="286">
        <f t="shared" si="35"/>
        <v>0</v>
      </c>
      <c r="F150" s="287">
        <v>45869</v>
      </c>
      <c r="G150" s="285" t="s">
        <v>159</v>
      </c>
      <c r="H150" s="285" t="s">
        <v>573</v>
      </c>
      <c r="I150" s="261">
        <v>2021</v>
      </c>
      <c r="J150" s="261" t="s">
        <v>574</v>
      </c>
      <c r="K150" s="261" t="s">
        <v>575</v>
      </c>
      <c r="L150" s="288">
        <v>1284950</v>
      </c>
      <c r="M150" s="261" t="s">
        <v>576</v>
      </c>
      <c r="N150" s="261" t="s">
        <v>577</v>
      </c>
      <c r="O150" s="261" t="s">
        <v>578</v>
      </c>
      <c r="P150" s="287">
        <v>40882</v>
      </c>
      <c r="Q150" s="287" t="s">
        <v>590</v>
      </c>
      <c r="R150" s="261" t="s">
        <v>577</v>
      </c>
      <c r="S150" s="261" t="s">
        <v>580</v>
      </c>
      <c r="T150" s="261">
        <v>158</v>
      </c>
      <c r="U150" s="288">
        <v>0</v>
      </c>
      <c r="V150" s="289">
        <v>0</v>
      </c>
      <c r="W150" s="261" t="str">
        <f t="shared" si="36"/>
        <v>PERF</v>
      </c>
      <c r="X150" s="261" t="s">
        <v>581</v>
      </c>
      <c r="Y150" s="261" t="s">
        <v>581</v>
      </c>
      <c r="Z150" s="261" t="s">
        <v>573</v>
      </c>
      <c r="AA150" s="264" t="s">
        <v>380</v>
      </c>
      <c r="AB150" s="286">
        <f t="shared" si="37"/>
        <v>1151</v>
      </c>
      <c r="AC150" s="286">
        <v>7037</v>
      </c>
      <c r="AD150" s="286">
        <f t="shared" si="38"/>
        <v>7037</v>
      </c>
      <c r="AE150" s="261" t="s">
        <v>582</v>
      </c>
      <c r="AF150" s="261" t="s">
        <v>583</v>
      </c>
      <c r="AG150" s="290">
        <v>1739600</v>
      </c>
      <c r="AH150" s="261" t="s">
        <v>583</v>
      </c>
      <c r="AI150" s="291">
        <v>40805</v>
      </c>
      <c r="AJ150" s="261" t="s">
        <v>584</v>
      </c>
      <c r="AK150" s="292">
        <v>45688</v>
      </c>
      <c r="AL150" s="292" t="s">
        <v>585</v>
      </c>
      <c r="AM150" s="292" t="s">
        <v>442</v>
      </c>
      <c r="AN150" s="261" t="s">
        <v>442</v>
      </c>
      <c r="AO150" s="261" t="s">
        <v>442</v>
      </c>
      <c r="AP150" s="261" t="s">
        <v>442</v>
      </c>
      <c r="AQ150" s="261" t="s">
        <v>442</v>
      </c>
      <c r="AR150" s="290">
        <v>16</v>
      </c>
      <c r="AS150" s="287">
        <f t="shared" si="39"/>
        <v>46349</v>
      </c>
      <c r="AT150" s="261">
        <v>180</v>
      </c>
      <c r="AU150" s="261" t="s">
        <v>442</v>
      </c>
      <c r="AV150" s="290">
        <v>1355000</v>
      </c>
      <c r="AW150" s="290">
        <v>268592.34000000003</v>
      </c>
      <c r="AX150" s="261" t="s">
        <v>442</v>
      </c>
      <c r="AY150" s="261" t="s">
        <v>442</v>
      </c>
      <c r="AZ150" s="290">
        <v>1355000</v>
      </c>
      <c r="BA150" s="261">
        <v>100</v>
      </c>
      <c r="BB150" s="261" t="s">
        <v>442</v>
      </c>
      <c r="BC150" s="261" t="s">
        <v>586</v>
      </c>
      <c r="BD150" s="261" t="s">
        <v>586</v>
      </c>
      <c r="BE150" s="289">
        <v>17426</v>
      </c>
      <c r="BF150" s="261" t="s">
        <v>442</v>
      </c>
      <c r="BG150" s="261" t="s">
        <v>442</v>
      </c>
      <c r="BH150" s="261" t="s">
        <v>587</v>
      </c>
      <c r="BI150" s="293">
        <v>0.14499999999999999</v>
      </c>
      <c r="BJ150" s="261" t="s">
        <v>596</v>
      </c>
      <c r="BK150" s="261" t="s">
        <v>442</v>
      </c>
      <c r="BL150" s="294">
        <f t="shared" si="40"/>
        <v>7.0899999999999991E-2</v>
      </c>
      <c r="BM150" s="261" t="s">
        <v>442</v>
      </c>
      <c r="BN150" s="261" t="s">
        <v>442</v>
      </c>
      <c r="BO150" s="261" t="s">
        <v>442</v>
      </c>
      <c r="BP150" s="261" t="s">
        <v>442</v>
      </c>
      <c r="BQ150" s="261" t="s">
        <v>442</v>
      </c>
      <c r="BR150" s="261" t="s">
        <v>442</v>
      </c>
      <c r="BS150" s="261" t="s">
        <v>442</v>
      </c>
      <c r="BT150" s="261" t="s">
        <v>442</v>
      </c>
      <c r="BU150" s="261" t="s">
        <v>442</v>
      </c>
      <c r="BV150" s="261" t="s">
        <v>442</v>
      </c>
      <c r="BW150" s="261" t="s">
        <v>442</v>
      </c>
      <c r="BX150" s="261" t="s">
        <v>442</v>
      </c>
      <c r="BY150" s="261" t="s">
        <v>442</v>
      </c>
      <c r="BZ150" s="261" t="s">
        <v>442</v>
      </c>
      <c r="CA150" s="261" t="s">
        <v>442</v>
      </c>
      <c r="CB150" s="261" t="s">
        <v>442</v>
      </c>
      <c r="CC150" s="290">
        <v>0</v>
      </c>
      <c r="CD150" s="261" t="s">
        <v>442</v>
      </c>
      <c r="CE150" s="261" t="s">
        <v>442</v>
      </c>
      <c r="CF150" s="261" t="s">
        <v>442</v>
      </c>
      <c r="CG150" s="261" t="s">
        <v>442</v>
      </c>
      <c r="CH150" s="261" t="s">
        <v>442</v>
      </c>
      <c r="CI150" s="261" t="s">
        <v>442</v>
      </c>
      <c r="CJ150" s="261" t="s">
        <v>442</v>
      </c>
      <c r="CK150" s="261" t="s">
        <v>442</v>
      </c>
      <c r="CL150" s="261" t="s">
        <v>442</v>
      </c>
      <c r="CM150" s="261" t="s">
        <v>442</v>
      </c>
      <c r="CN150" s="261" t="s">
        <v>442</v>
      </c>
      <c r="CO150" s="261" t="s">
        <v>442</v>
      </c>
      <c r="CP150" s="261" t="s">
        <v>442</v>
      </c>
      <c r="CQ150" s="261" t="s">
        <v>442</v>
      </c>
      <c r="CR150" s="261" t="s">
        <v>588</v>
      </c>
      <c r="CS150" s="261" t="s">
        <v>433</v>
      </c>
      <c r="CT150" s="261" t="s">
        <v>442</v>
      </c>
      <c r="CU150" s="261" t="s">
        <v>589</v>
      </c>
      <c r="CV150" s="261" t="s">
        <v>442</v>
      </c>
      <c r="CW150" s="261" t="s">
        <v>442</v>
      </c>
      <c r="CX150" s="293">
        <f t="shared" si="41"/>
        <v>0.20223880597014926</v>
      </c>
      <c r="CY150" s="289">
        <v>6700000</v>
      </c>
      <c r="CZ150" s="287">
        <v>45266</v>
      </c>
      <c r="DA150" s="293">
        <v>0.79156127845481716</v>
      </c>
      <c r="DB150" s="261" t="s">
        <v>442</v>
      </c>
      <c r="DC150" s="261" t="s">
        <v>442</v>
      </c>
      <c r="DD150" s="261" t="s">
        <v>577</v>
      </c>
    </row>
    <row r="151" spans="1:108">
      <c r="A151" s="264" t="s">
        <v>380</v>
      </c>
      <c r="B151" s="284">
        <v>1748</v>
      </c>
      <c r="C151" s="284">
        <f t="shared" si="34"/>
        <v>1748</v>
      </c>
      <c r="D151" s="285">
        <v>9274</v>
      </c>
      <c r="E151" s="286">
        <f t="shared" si="35"/>
        <v>9274</v>
      </c>
      <c r="F151" s="287">
        <v>45869</v>
      </c>
      <c r="G151" s="285" t="s">
        <v>159</v>
      </c>
      <c r="H151" s="285" t="s">
        <v>573</v>
      </c>
      <c r="I151" s="261">
        <v>2021</v>
      </c>
      <c r="J151" s="261" t="s">
        <v>574</v>
      </c>
      <c r="K151" s="261" t="s">
        <v>575</v>
      </c>
      <c r="L151" s="288">
        <v>1215468</v>
      </c>
      <c r="M151" s="261" t="s">
        <v>576</v>
      </c>
      <c r="N151" s="261" t="s">
        <v>577</v>
      </c>
      <c r="O151" s="261" t="s">
        <v>578</v>
      </c>
      <c r="P151" s="287">
        <v>43041</v>
      </c>
      <c r="Q151" s="287" t="s">
        <v>579</v>
      </c>
      <c r="R151" s="261" t="s">
        <v>577</v>
      </c>
      <c r="S151" s="261" t="s">
        <v>580</v>
      </c>
      <c r="T151" s="261">
        <v>85</v>
      </c>
      <c r="U151" s="288">
        <v>0</v>
      </c>
      <c r="V151" s="289">
        <v>0</v>
      </c>
      <c r="W151" s="261" t="str">
        <f t="shared" si="36"/>
        <v>PERF</v>
      </c>
      <c r="X151" s="261" t="s">
        <v>581</v>
      </c>
      <c r="Y151" s="261" t="s">
        <v>581</v>
      </c>
      <c r="Z151" s="261" t="s">
        <v>573</v>
      </c>
      <c r="AA151" s="264" t="s">
        <v>380</v>
      </c>
      <c r="AB151" s="286">
        <f t="shared" si="37"/>
        <v>1748</v>
      </c>
      <c r="AC151" s="286">
        <v>7655</v>
      </c>
      <c r="AD151" s="286">
        <f t="shared" si="38"/>
        <v>7655</v>
      </c>
      <c r="AE151" s="261" t="s">
        <v>582</v>
      </c>
      <c r="AF151" s="261" t="s">
        <v>583</v>
      </c>
      <c r="AG151" s="290">
        <v>6715362</v>
      </c>
      <c r="AH151" s="261" t="s">
        <v>583</v>
      </c>
      <c r="AI151" s="291">
        <v>42843</v>
      </c>
      <c r="AJ151" s="261" t="s">
        <v>584</v>
      </c>
      <c r="AK151" s="292">
        <v>45688</v>
      </c>
      <c r="AL151" s="292" t="s">
        <v>585</v>
      </c>
      <c r="AM151" s="292" t="s">
        <v>442</v>
      </c>
      <c r="AN151" s="261" t="s">
        <v>442</v>
      </c>
      <c r="AO151" s="261" t="s">
        <v>442</v>
      </c>
      <c r="AP151" s="261" t="s">
        <v>442</v>
      </c>
      <c r="AQ151" s="261" t="s">
        <v>442</v>
      </c>
      <c r="AR151" s="290">
        <v>87</v>
      </c>
      <c r="AS151" s="287">
        <f t="shared" si="39"/>
        <v>48479</v>
      </c>
      <c r="AT151" s="261">
        <v>180</v>
      </c>
      <c r="AU151" s="261" t="s">
        <v>442</v>
      </c>
      <c r="AV151" s="290">
        <v>4031590</v>
      </c>
      <c r="AW151" s="290">
        <v>2965769.75</v>
      </c>
      <c r="AX151" s="261" t="s">
        <v>442</v>
      </c>
      <c r="AY151" s="261" t="s">
        <v>442</v>
      </c>
      <c r="AZ151" s="290">
        <v>4031590</v>
      </c>
      <c r="BA151" s="261">
        <v>100</v>
      </c>
      <c r="BB151" s="261" t="s">
        <v>442</v>
      </c>
      <c r="BC151" s="261" t="s">
        <v>586</v>
      </c>
      <c r="BD151" s="261" t="s">
        <v>586</v>
      </c>
      <c r="BE151" s="289">
        <v>54037</v>
      </c>
      <c r="BF151" s="261" t="s">
        <v>442</v>
      </c>
      <c r="BG151" s="261" t="s">
        <v>442</v>
      </c>
      <c r="BH151" s="261" t="s">
        <v>587</v>
      </c>
      <c r="BI151" s="293">
        <v>0.14230000000000001</v>
      </c>
      <c r="BJ151" s="261" t="s">
        <v>591</v>
      </c>
      <c r="BK151" s="261" t="s">
        <v>442</v>
      </c>
      <c r="BL151" s="294">
        <f t="shared" si="40"/>
        <v>6.8200000000000011E-2</v>
      </c>
      <c r="BM151" s="261" t="s">
        <v>442</v>
      </c>
      <c r="BN151" s="261" t="s">
        <v>442</v>
      </c>
      <c r="BO151" s="261" t="s">
        <v>442</v>
      </c>
      <c r="BP151" s="261" t="s">
        <v>442</v>
      </c>
      <c r="BQ151" s="261" t="s">
        <v>442</v>
      </c>
      <c r="BR151" s="261" t="s">
        <v>442</v>
      </c>
      <c r="BS151" s="261" t="s">
        <v>442</v>
      </c>
      <c r="BT151" s="261" t="s">
        <v>442</v>
      </c>
      <c r="BU151" s="261" t="s">
        <v>442</v>
      </c>
      <c r="BV151" s="261" t="s">
        <v>442</v>
      </c>
      <c r="BW151" s="261" t="s">
        <v>442</v>
      </c>
      <c r="BX151" s="261" t="s">
        <v>442</v>
      </c>
      <c r="BY151" s="261" t="s">
        <v>442</v>
      </c>
      <c r="BZ151" s="261" t="s">
        <v>442</v>
      </c>
      <c r="CA151" s="261" t="s">
        <v>442</v>
      </c>
      <c r="CB151" s="261" t="s">
        <v>442</v>
      </c>
      <c r="CC151" s="290">
        <v>0</v>
      </c>
      <c r="CD151" s="261" t="s">
        <v>442</v>
      </c>
      <c r="CE151" s="261" t="s">
        <v>442</v>
      </c>
      <c r="CF151" s="261" t="s">
        <v>442</v>
      </c>
      <c r="CG151" s="261" t="s">
        <v>442</v>
      </c>
      <c r="CH151" s="261" t="s">
        <v>442</v>
      </c>
      <c r="CI151" s="261" t="s">
        <v>442</v>
      </c>
      <c r="CJ151" s="261" t="s">
        <v>442</v>
      </c>
      <c r="CK151" s="261" t="s">
        <v>442</v>
      </c>
      <c r="CL151" s="261" t="s">
        <v>442</v>
      </c>
      <c r="CM151" s="261" t="s">
        <v>442</v>
      </c>
      <c r="CN151" s="261" t="s">
        <v>442</v>
      </c>
      <c r="CO151" s="261" t="s">
        <v>442</v>
      </c>
      <c r="CP151" s="261" t="s">
        <v>442</v>
      </c>
      <c r="CQ151" s="261" t="s">
        <v>442</v>
      </c>
      <c r="CR151" s="261" t="s">
        <v>588</v>
      </c>
      <c r="CS151" s="261" t="s">
        <v>433</v>
      </c>
      <c r="CT151" s="261" t="s">
        <v>442</v>
      </c>
      <c r="CU151" s="261" t="s">
        <v>589</v>
      </c>
      <c r="CV151" s="261" t="s">
        <v>442</v>
      </c>
      <c r="CW151" s="261" t="s">
        <v>442</v>
      </c>
      <c r="CX151" s="293">
        <f t="shared" si="41"/>
        <v>0.65001447848123639</v>
      </c>
      <c r="CY151" s="289">
        <v>6202308</v>
      </c>
      <c r="CZ151" s="287">
        <v>45426</v>
      </c>
      <c r="DA151" s="293">
        <v>0.6003532845711812</v>
      </c>
      <c r="DB151" s="261" t="s">
        <v>442</v>
      </c>
      <c r="DC151" s="261" t="s">
        <v>442</v>
      </c>
      <c r="DD151" s="261" t="s">
        <v>577</v>
      </c>
    </row>
    <row r="152" spans="1:108">
      <c r="A152" s="264" t="s">
        <v>380</v>
      </c>
      <c r="B152" s="284">
        <v>1557</v>
      </c>
      <c r="C152" s="284">
        <f t="shared" si="34"/>
        <v>1557</v>
      </c>
      <c r="D152" s="285">
        <v>0</v>
      </c>
      <c r="E152" s="286">
        <f t="shared" si="35"/>
        <v>0</v>
      </c>
      <c r="F152" s="287">
        <v>45869</v>
      </c>
      <c r="G152" s="285" t="s">
        <v>159</v>
      </c>
      <c r="H152" s="285" t="s">
        <v>573</v>
      </c>
      <c r="I152" s="261">
        <v>2021</v>
      </c>
      <c r="J152" s="261" t="s">
        <v>574</v>
      </c>
      <c r="K152" s="261" t="s">
        <v>575</v>
      </c>
      <c r="L152" s="288">
        <v>407024</v>
      </c>
      <c r="M152" s="261" t="s">
        <v>576</v>
      </c>
      <c r="N152" s="261" t="s">
        <v>577</v>
      </c>
      <c r="O152" s="261" t="s">
        <v>578</v>
      </c>
      <c r="P152" s="287">
        <v>42405</v>
      </c>
      <c r="Q152" s="287" t="s">
        <v>592</v>
      </c>
      <c r="R152" s="261" t="s">
        <v>577</v>
      </c>
      <c r="S152" s="261" t="s">
        <v>580</v>
      </c>
      <c r="T152" s="261">
        <v>110</v>
      </c>
      <c r="U152" s="288">
        <v>0</v>
      </c>
      <c r="V152" s="289">
        <v>0</v>
      </c>
      <c r="W152" s="261" t="str">
        <f t="shared" si="36"/>
        <v>PERF</v>
      </c>
      <c r="X152" s="261" t="s">
        <v>581</v>
      </c>
      <c r="Y152" s="261" t="s">
        <v>581</v>
      </c>
      <c r="Z152" s="261" t="s">
        <v>573</v>
      </c>
      <c r="AA152" s="264" t="s">
        <v>380</v>
      </c>
      <c r="AB152" s="286">
        <f t="shared" si="37"/>
        <v>1557</v>
      </c>
      <c r="AC152" s="286">
        <v>344</v>
      </c>
      <c r="AD152" s="286">
        <f t="shared" si="38"/>
        <v>344</v>
      </c>
      <c r="AE152" s="261" t="s">
        <v>582</v>
      </c>
      <c r="AF152" s="261" t="s">
        <v>583</v>
      </c>
      <c r="AG152" s="290">
        <v>634028</v>
      </c>
      <c r="AH152" s="261" t="s">
        <v>583</v>
      </c>
      <c r="AI152" s="291">
        <v>38999</v>
      </c>
      <c r="AJ152" s="261" t="s">
        <v>584</v>
      </c>
      <c r="AK152" s="292">
        <v>45688</v>
      </c>
      <c r="AL152" s="292" t="s">
        <v>585</v>
      </c>
      <c r="AM152" s="292" t="s">
        <v>442</v>
      </c>
      <c r="AN152" s="261" t="s">
        <v>442</v>
      </c>
      <c r="AO152" s="261" t="s">
        <v>442</v>
      </c>
      <c r="AP152" s="261" t="s">
        <v>442</v>
      </c>
      <c r="AQ152" s="261" t="s">
        <v>442</v>
      </c>
      <c r="AR152" s="290">
        <v>66</v>
      </c>
      <c r="AS152" s="287">
        <f t="shared" si="39"/>
        <v>47849</v>
      </c>
      <c r="AT152" s="261">
        <v>180</v>
      </c>
      <c r="AU152" s="261" t="s">
        <v>442</v>
      </c>
      <c r="AV152" s="290">
        <v>855750</v>
      </c>
      <c r="AW152" s="290">
        <v>215491.09</v>
      </c>
      <c r="AX152" s="261" t="s">
        <v>442</v>
      </c>
      <c r="AY152" s="261" t="s">
        <v>442</v>
      </c>
      <c r="AZ152" s="290">
        <v>855750</v>
      </c>
      <c r="BA152" s="261">
        <v>100</v>
      </c>
      <c r="BB152" s="261" t="s">
        <v>442</v>
      </c>
      <c r="BC152" s="261" t="s">
        <v>586</v>
      </c>
      <c r="BD152" s="261" t="s">
        <v>586</v>
      </c>
      <c r="BE152" s="289">
        <v>4672</v>
      </c>
      <c r="BF152" s="261" t="s">
        <v>442</v>
      </c>
      <c r="BG152" s="261" t="s">
        <v>442</v>
      </c>
      <c r="BH152" s="261" t="s">
        <v>587</v>
      </c>
      <c r="BI152" s="293">
        <v>0.14499999999999999</v>
      </c>
      <c r="BJ152" s="261" t="s">
        <v>596</v>
      </c>
      <c r="BK152" s="261" t="s">
        <v>442</v>
      </c>
      <c r="BL152" s="294">
        <f t="shared" si="40"/>
        <v>7.0899999999999991E-2</v>
      </c>
      <c r="BM152" s="261" t="s">
        <v>442</v>
      </c>
      <c r="BN152" s="261" t="s">
        <v>442</v>
      </c>
      <c r="BO152" s="261" t="s">
        <v>442</v>
      </c>
      <c r="BP152" s="261" t="s">
        <v>442</v>
      </c>
      <c r="BQ152" s="261" t="s">
        <v>442</v>
      </c>
      <c r="BR152" s="261" t="s">
        <v>442</v>
      </c>
      <c r="BS152" s="261" t="s">
        <v>442</v>
      </c>
      <c r="BT152" s="261" t="s">
        <v>442</v>
      </c>
      <c r="BU152" s="261" t="s">
        <v>442</v>
      </c>
      <c r="BV152" s="261" t="s">
        <v>442</v>
      </c>
      <c r="BW152" s="261" t="s">
        <v>442</v>
      </c>
      <c r="BX152" s="261" t="s">
        <v>442</v>
      </c>
      <c r="BY152" s="261" t="s">
        <v>442</v>
      </c>
      <c r="BZ152" s="261" t="s">
        <v>442</v>
      </c>
      <c r="CA152" s="261" t="s">
        <v>442</v>
      </c>
      <c r="CB152" s="261" t="s">
        <v>442</v>
      </c>
      <c r="CC152" s="290">
        <v>0</v>
      </c>
      <c r="CD152" s="261" t="s">
        <v>442</v>
      </c>
      <c r="CE152" s="261" t="s">
        <v>442</v>
      </c>
      <c r="CF152" s="261" t="s">
        <v>442</v>
      </c>
      <c r="CG152" s="261" t="s">
        <v>442</v>
      </c>
      <c r="CH152" s="261" t="s">
        <v>442</v>
      </c>
      <c r="CI152" s="261" t="s">
        <v>442</v>
      </c>
      <c r="CJ152" s="261" t="s">
        <v>442</v>
      </c>
      <c r="CK152" s="261" t="s">
        <v>442</v>
      </c>
      <c r="CL152" s="261" t="s">
        <v>442</v>
      </c>
      <c r="CM152" s="261" t="s">
        <v>442</v>
      </c>
      <c r="CN152" s="261" t="s">
        <v>442</v>
      </c>
      <c r="CO152" s="261" t="s">
        <v>442</v>
      </c>
      <c r="CP152" s="261" t="s">
        <v>442</v>
      </c>
      <c r="CQ152" s="261" t="s">
        <v>442</v>
      </c>
      <c r="CR152" s="261" t="s">
        <v>588</v>
      </c>
      <c r="CS152" s="261" t="s">
        <v>433</v>
      </c>
      <c r="CT152" s="261" t="s">
        <v>442</v>
      </c>
      <c r="CU152" s="261" t="s">
        <v>589</v>
      </c>
      <c r="CV152" s="261" t="s">
        <v>442</v>
      </c>
      <c r="CW152" s="261" t="s">
        <v>442</v>
      </c>
      <c r="CX152" s="293">
        <f t="shared" si="41"/>
        <v>0.60067174157954029</v>
      </c>
      <c r="CY152" s="289">
        <v>1424655</v>
      </c>
      <c r="CZ152" s="287">
        <v>45005</v>
      </c>
      <c r="DA152" s="293">
        <v>0.74807327586206895</v>
      </c>
      <c r="DB152" s="261" t="s">
        <v>442</v>
      </c>
      <c r="DC152" s="261" t="s">
        <v>442</v>
      </c>
      <c r="DD152" s="261" t="s">
        <v>577</v>
      </c>
    </row>
    <row r="153" spans="1:108">
      <c r="A153" s="264" t="s">
        <v>380</v>
      </c>
      <c r="B153" s="284">
        <v>2450</v>
      </c>
      <c r="C153" s="284">
        <f t="shared" si="34"/>
        <v>2450</v>
      </c>
      <c r="D153" s="285">
        <v>8507</v>
      </c>
      <c r="E153" s="286">
        <f t="shared" si="35"/>
        <v>8507</v>
      </c>
      <c r="F153" s="287">
        <v>45869</v>
      </c>
      <c r="G153" s="285" t="s">
        <v>159</v>
      </c>
      <c r="H153" s="285" t="s">
        <v>573</v>
      </c>
      <c r="I153" s="261">
        <v>2021</v>
      </c>
      <c r="J153" s="261" t="s">
        <v>574</v>
      </c>
      <c r="K153" s="261" t="s">
        <v>575</v>
      </c>
      <c r="L153" s="288">
        <v>1107372</v>
      </c>
      <c r="M153" s="261" t="s">
        <v>576</v>
      </c>
      <c r="N153" s="261" t="s">
        <v>577</v>
      </c>
      <c r="O153" s="261" t="s">
        <v>578</v>
      </c>
      <c r="P153" s="287">
        <v>45352</v>
      </c>
      <c r="Q153" s="287" t="s">
        <v>592</v>
      </c>
      <c r="R153" s="261" t="s">
        <v>577</v>
      </c>
      <c r="S153" s="261" t="s">
        <v>580</v>
      </c>
      <c r="T153" s="261">
        <v>15</v>
      </c>
      <c r="U153" s="288">
        <v>0</v>
      </c>
      <c r="V153" s="289">
        <v>0</v>
      </c>
      <c r="W153" s="261" t="str">
        <f t="shared" si="36"/>
        <v>PERF</v>
      </c>
      <c r="X153" s="261" t="s">
        <v>581</v>
      </c>
      <c r="Y153" s="261" t="s">
        <v>581</v>
      </c>
      <c r="Z153" s="261" t="s">
        <v>573</v>
      </c>
      <c r="AA153" s="264" t="s">
        <v>380</v>
      </c>
      <c r="AB153" s="286">
        <f t="shared" si="37"/>
        <v>2450</v>
      </c>
      <c r="AC153" s="286">
        <v>6947</v>
      </c>
      <c r="AD153" s="286">
        <f t="shared" si="38"/>
        <v>6947</v>
      </c>
      <c r="AE153" s="261" t="s">
        <v>582</v>
      </c>
      <c r="AF153" s="261" t="s">
        <v>583</v>
      </c>
      <c r="AG153" s="290">
        <v>1383320</v>
      </c>
      <c r="AH153" s="261" t="s">
        <v>583</v>
      </c>
      <c r="AI153" s="291">
        <v>40444</v>
      </c>
      <c r="AJ153" s="261" t="s">
        <v>584</v>
      </c>
      <c r="AK153" s="292">
        <v>45688</v>
      </c>
      <c r="AL153" s="292" t="s">
        <v>585</v>
      </c>
      <c r="AM153" s="292" t="s">
        <v>442</v>
      </c>
      <c r="AN153" s="261" t="s">
        <v>442</v>
      </c>
      <c r="AO153" s="261" t="s">
        <v>442</v>
      </c>
      <c r="AP153" s="261" t="s">
        <v>442</v>
      </c>
      <c r="AQ153" s="261" t="s">
        <v>442</v>
      </c>
      <c r="AR153" s="290">
        <v>92</v>
      </c>
      <c r="AS153" s="287">
        <f t="shared" si="39"/>
        <v>48629</v>
      </c>
      <c r="AT153" s="261">
        <v>180</v>
      </c>
      <c r="AU153" s="261" t="s">
        <v>442</v>
      </c>
      <c r="AV153" s="290">
        <v>993350</v>
      </c>
      <c r="AW153" s="290">
        <v>883478.04</v>
      </c>
      <c r="AX153" s="261" t="s">
        <v>442</v>
      </c>
      <c r="AY153" s="261" t="s">
        <v>442</v>
      </c>
      <c r="AZ153" s="290">
        <v>993350</v>
      </c>
      <c r="BA153" s="261">
        <v>100</v>
      </c>
      <c r="BB153" s="261" t="s">
        <v>442</v>
      </c>
      <c r="BC153" s="261" t="s">
        <v>586</v>
      </c>
      <c r="BD153" s="261" t="s">
        <v>586</v>
      </c>
      <c r="BE153" s="289">
        <v>15597</v>
      </c>
      <c r="BF153" s="261" t="s">
        <v>442</v>
      </c>
      <c r="BG153" s="261" t="s">
        <v>442</v>
      </c>
      <c r="BH153" s="261" t="s">
        <v>587</v>
      </c>
      <c r="BI153" s="293">
        <v>0.1421</v>
      </c>
      <c r="BJ153" s="261" t="s">
        <v>591</v>
      </c>
      <c r="BK153" s="261" t="s">
        <v>442</v>
      </c>
      <c r="BL153" s="294">
        <f t="shared" si="40"/>
        <v>6.8000000000000005E-2</v>
      </c>
      <c r="BM153" s="261" t="s">
        <v>442</v>
      </c>
      <c r="BN153" s="261" t="s">
        <v>442</v>
      </c>
      <c r="BO153" s="261" t="s">
        <v>442</v>
      </c>
      <c r="BP153" s="261" t="s">
        <v>442</v>
      </c>
      <c r="BQ153" s="261" t="s">
        <v>442</v>
      </c>
      <c r="BR153" s="261" t="s">
        <v>442</v>
      </c>
      <c r="BS153" s="261" t="s">
        <v>442</v>
      </c>
      <c r="BT153" s="261" t="s">
        <v>442</v>
      </c>
      <c r="BU153" s="261" t="s">
        <v>442</v>
      </c>
      <c r="BV153" s="261" t="s">
        <v>442</v>
      </c>
      <c r="BW153" s="261" t="s">
        <v>442</v>
      </c>
      <c r="BX153" s="261" t="s">
        <v>442</v>
      </c>
      <c r="BY153" s="261" t="s">
        <v>442</v>
      </c>
      <c r="BZ153" s="261" t="s">
        <v>442</v>
      </c>
      <c r="CA153" s="261" t="s">
        <v>442</v>
      </c>
      <c r="CB153" s="261" t="s">
        <v>442</v>
      </c>
      <c r="CC153" s="290">
        <v>0</v>
      </c>
      <c r="CD153" s="261" t="s">
        <v>442</v>
      </c>
      <c r="CE153" s="261" t="s">
        <v>442</v>
      </c>
      <c r="CF153" s="261" t="s">
        <v>442</v>
      </c>
      <c r="CG153" s="261" t="s">
        <v>442</v>
      </c>
      <c r="CH153" s="261" t="s">
        <v>442</v>
      </c>
      <c r="CI153" s="261" t="s">
        <v>442</v>
      </c>
      <c r="CJ153" s="261" t="s">
        <v>442</v>
      </c>
      <c r="CK153" s="261" t="s">
        <v>442</v>
      </c>
      <c r="CL153" s="261" t="s">
        <v>442</v>
      </c>
      <c r="CM153" s="261" t="s">
        <v>442</v>
      </c>
      <c r="CN153" s="261" t="s">
        <v>442</v>
      </c>
      <c r="CO153" s="261" t="s">
        <v>442</v>
      </c>
      <c r="CP153" s="261" t="s">
        <v>442</v>
      </c>
      <c r="CQ153" s="261" t="s">
        <v>442</v>
      </c>
      <c r="CR153" s="261" t="s">
        <v>588</v>
      </c>
      <c r="CS153" s="261" t="s">
        <v>433</v>
      </c>
      <c r="CT153" s="261" t="s">
        <v>442</v>
      </c>
      <c r="CU153" s="261" t="s">
        <v>589</v>
      </c>
      <c r="CV153" s="261" t="s">
        <v>442</v>
      </c>
      <c r="CW153" s="261" t="s">
        <v>442</v>
      </c>
      <c r="CX153" s="293">
        <f t="shared" si="41"/>
        <v>0.16555833333333334</v>
      </c>
      <c r="CY153" s="289">
        <v>6000000</v>
      </c>
      <c r="CZ153" s="287">
        <v>45244</v>
      </c>
      <c r="DA153" s="293">
        <v>0.60369162300529866</v>
      </c>
      <c r="DB153" s="261" t="s">
        <v>442</v>
      </c>
      <c r="DC153" s="261" t="s">
        <v>442</v>
      </c>
      <c r="DD153" s="261" t="s">
        <v>577</v>
      </c>
    </row>
    <row r="154" spans="1:108">
      <c r="A154" s="264" t="s">
        <v>380</v>
      </c>
      <c r="B154" s="284">
        <v>1342</v>
      </c>
      <c r="C154" s="284">
        <f t="shared" si="34"/>
        <v>1342</v>
      </c>
      <c r="D154" s="285">
        <v>0</v>
      </c>
      <c r="E154" s="286">
        <f t="shared" si="35"/>
        <v>0</v>
      </c>
      <c r="F154" s="287">
        <v>45869</v>
      </c>
      <c r="G154" s="285" t="s">
        <v>159</v>
      </c>
      <c r="H154" s="285" t="s">
        <v>573</v>
      </c>
      <c r="I154" s="261">
        <v>2021</v>
      </c>
      <c r="J154" s="261" t="s">
        <v>574</v>
      </c>
      <c r="K154" s="261" t="s">
        <v>575</v>
      </c>
      <c r="L154" s="288">
        <v>886425</v>
      </c>
      <c r="M154" s="261" t="s">
        <v>576</v>
      </c>
      <c r="N154" s="261" t="s">
        <v>577</v>
      </c>
      <c r="O154" s="261" t="s">
        <v>578</v>
      </c>
      <c r="P154" s="287">
        <v>41708</v>
      </c>
      <c r="Q154" s="287" t="s">
        <v>579</v>
      </c>
      <c r="R154" s="261" t="s">
        <v>577</v>
      </c>
      <c r="S154" s="261" t="s">
        <v>580</v>
      </c>
      <c r="T154" s="261">
        <v>129</v>
      </c>
      <c r="U154" s="288">
        <v>6253.34</v>
      </c>
      <c r="V154" s="289">
        <v>7.2196657944837348</v>
      </c>
      <c r="W154" s="261" t="str">
        <f t="shared" si="36"/>
        <v>ARRE</v>
      </c>
      <c r="X154" s="261" t="s">
        <v>581</v>
      </c>
      <c r="Y154" s="261" t="s">
        <v>581</v>
      </c>
      <c r="Z154" s="261" t="s">
        <v>573</v>
      </c>
      <c r="AA154" s="264" t="s">
        <v>380</v>
      </c>
      <c r="AB154" s="286">
        <f t="shared" si="37"/>
        <v>1342</v>
      </c>
      <c r="AC154" s="286">
        <v>6687</v>
      </c>
      <c r="AD154" s="286">
        <f t="shared" si="38"/>
        <v>6687</v>
      </c>
      <c r="AE154" s="261" t="s">
        <v>597</v>
      </c>
      <c r="AF154" s="261" t="s">
        <v>583</v>
      </c>
      <c r="AG154" s="290">
        <v>1334166</v>
      </c>
      <c r="AH154" s="261" t="s">
        <v>583</v>
      </c>
      <c r="AI154" s="291">
        <v>39709</v>
      </c>
      <c r="AJ154" s="261" t="s">
        <v>584</v>
      </c>
      <c r="AK154" s="292">
        <v>45688</v>
      </c>
      <c r="AL154" s="292" t="s">
        <v>585</v>
      </c>
      <c r="AM154" s="292" t="s">
        <v>442</v>
      </c>
      <c r="AN154" s="261" t="s">
        <v>442</v>
      </c>
      <c r="AO154" s="261" t="s">
        <v>442</v>
      </c>
      <c r="AP154" s="261" t="s">
        <v>442</v>
      </c>
      <c r="AQ154" s="261" t="s">
        <v>442</v>
      </c>
      <c r="AR154" s="290">
        <v>43</v>
      </c>
      <c r="AS154" s="287">
        <f t="shared" si="39"/>
        <v>47159</v>
      </c>
      <c r="AT154" s="261">
        <v>180</v>
      </c>
      <c r="AU154" s="261" t="s">
        <v>442</v>
      </c>
      <c r="AV154" s="290">
        <v>1698641</v>
      </c>
      <c r="AW154" s="290">
        <v>900449.28000000003</v>
      </c>
      <c r="AX154" s="261" t="s">
        <v>442</v>
      </c>
      <c r="AY154" s="261" t="s">
        <v>442</v>
      </c>
      <c r="AZ154" s="290">
        <v>1698641</v>
      </c>
      <c r="BA154" s="261">
        <v>100</v>
      </c>
      <c r="BB154" s="261" t="s">
        <v>442</v>
      </c>
      <c r="BC154" s="261" t="s">
        <v>586</v>
      </c>
      <c r="BD154" s="261" t="s">
        <v>586</v>
      </c>
      <c r="BE154" s="289">
        <v>25985</v>
      </c>
      <c r="BF154" s="261" t="s">
        <v>442</v>
      </c>
      <c r="BG154" s="261" t="s">
        <v>442</v>
      </c>
      <c r="BH154" s="261" t="s">
        <v>587</v>
      </c>
      <c r="BI154" s="293">
        <v>0.14249999999999999</v>
      </c>
      <c r="BJ154" s="261" t="s">
        <v>596</v>
      </c>
      <c r="BK154" s="261" t="s">
        <v>442</v>
      </c>
      <c r="BL154" s="294">
        <f t="shared" si="40"/>
        <v>6.8399999999999989E-2</v>
      </c>
      <c r="BM154" s="261" t="s">
        <v>442</v>
      </c>
      <c r="BN154" s="261" t="s">
        <v>442</v>
      </c>
      <c r="BO154" s="261" t="s">
        <v>442</v>
      </c>
      <c r="BP154" s="261" t="s">
        <v>442</v>
      </c>
      <c r="BQ154" s="261" t="s">
        <v>442</v>
      </c>
      <c r="BR154" s="261" t="s">
        <v>442</v>
      </c>
      <c r="BS154" s="261" t="s">
        <v>442</v>
      </c>
      <c r="BT154" s="261" t="s">
        <v>442</v>
      </c>
      <c r="BU154" s="261" t="s">
        <v>442</v>
      </c>
      <c r="BV154" s="261" t="s">
        <v>442</v>
      </c>
      <c r="BW154" s="261" t="s">
        <v>442</v>
      </c>
      <c r="BX154" s="261" t="s">
        <v>442</v>
      </c>
      <c r="BY154" s="261" t="s">
        <v>442</v>
      </c>
      <c r="BZ154" s="261" t="s">
        <v>442</v>
      </c>
      <c r="CA154" s="261" t="s">
        <v>442</v>
      </c>
      <c r="CB154" s="261" t="s">
        <v>442</v>
      </c>
      <c r="CC154" s="290">
        <v>0</v>
      </c>
      <c r="CD154" s="261" t="s">
        <v>442</v>
      </c>
      <c r="CE154" s="261">
        <v>45869</v>
      </c>
      <c r="CF154" s="261" t="s">
        <v>442</v>
      </c>
      <c r="CG154" s="261" t="s">
        <v>442</v>
      </c>
      <c r="CH154" s="261" t="s">
        <v>442</v>
      </c>
      <c r="CI154" s="261" t="s">
        <v>442</v>
      </c>
      <c r="CJ154" s="261" t="s">
        <v>442</v>
      </c>
      <c r="CK154" s="261" t="s">
        <v>442</v>
      </c>
      <c r="CL154" s="261" t="s">
        <v>442</v>
      </c>
      <c r="CM154" s="261" t="s">
        <v>442</v>
      </c>
      <c r="CN154" s="261" t="s">
        <v>442</v>
      </c>
      <c r="CO154" s="261" t="s">
        <v>442</v>
      </c>
      <c r="CP154" s="261" t="s">
        <v>442</v>
      </c>
      <c r="CQ154" s="261" t="s">
        <v>442</v>
      </c>
      <c r="CR154" s="261" t="s">
        <v>588</v>
      </c>
      <c r="CS154" s="261" t="s">
        <v>433</v>
      </c>
      <c r="CT154" s="261" t="s">
        <v>442</v>
      </c>
      <c r="CU154" s="261" t="s">
        <v>589</v>
      </c>
      <c r="CV154" s="261" t="s">
        <v>442</v>
      </c>
      <c r="CW154" s="261" t="s">
        <v>442</v>
      </c>
      <c r="CX154" s="293">
        <f t="shared" si="41"/>
        <v>0.64028866196997281</v>
      </c>
      <c r="CY154" s="289">
        <v>2652930</v>
      </c>
      <c r="CZ154" s="287">
        <v>45272</v>
      </c>
      <c r="DA154" s="293">
        <v>0.62523571428571434</v>
      </c>
      <c r="DB154" s="261" t="s">
        <v>442</v>
      </c>
      <c r="DC154" s="261" t="s">
        <v>442</v>
      </c>
      <c r="DD154" s="261" t="s">
        <v>577</v>
      </c>
    </row>
    <row r="155" spans="1:108">
      <c r="A155" s="264" t="s">
        <v>380</v>
      </c>
      <c r="B155" s="284">
        <v>1794</v>
      </c>
      <c r="C155" s="284">
        <f t="shared" si="34"/>
        <v>1794</v>
      </c>
      <c r="D155" s="285">
        <v>8914</v>
      </c>
      <c r="E155" s="286">
        <f t="shared" si="35"/>
        <v>8914</v>
      </c>
      <c r="F155" s="287">
        <v>45869</v>
      </c>
      <c r="G155" s="285" t="s">
        <v>159</v>
      </c>
      <c r="H155" s="285" t="s">
        <v>573</v>
      </c>
      <c r="I155" s="261">
        <v>2021</v>
      </c>
      <c r="J155" s="261" t="s">
        <v>574</v>
      </c>
      <c r="K155" s="261" t="s">
        <v>575</v>
      </c>
      <c r="L155" s="288">
        <v>778788</v>
      </c>
      <c r="M155" s="261" t="s">
        <v>576</v>
      </c>
      <c r="N155" s="261" t="s">
        <v>577</v>
      </c>
      <c r="O155" s="261" t="s">
        <v>578</v>
      </c>
      <c r="P155" s="287">
        <v>43202</v>
      </c>
      <c r="Q155" s="287" t="s">
        <v>592</v>
      </c>
      <c r="R155" s="261" t="s">
        <v>577</v>
      </c>
      <c r="S155" s="261" t="s">
        <v>580</v>
      </c>
      <c r="T155" s="261">
        <v>74</v>
      </c>
      <c r="U155" s="288">
        <v>0</v>
      </c>
      <c r="V155" s="289">
        <v>0</v>
      </c>
      <c r="W155" s="261" t="str">
        <f t="shared" si="36"/>
        <v>PERF</v>
      </c>
      <c r="X155" s="261" t="s">
        <v>581</v>
      </c>
      <c r="Y155" s="261" t="s">
        <v>581</v>
      </c>
      <c r="Z155" s="261" t="s">
        <v>573</v>
      </c>
      <c r="AA155" s="264" t="s">
        <v>380</v>
      </c>
      <c r="AB155" s="286">
        <f t="shared" si="37"/>
        <v>1794</v>
      </c>
      <c r="AC155" s="286">
        <v>7203</v>
      </c>
      <c r="AD155" s="286">
        <f t="shared" si="38"/>
        <v>7203</v>
      </c>
      <c r="AE155" s="261" t="s">
        <v>582</v>
      </c>
      <c r="AF155" s="261" t="s">
        <v>583</v>
      </c>
      <c r="AG155" s="290">
        <v>2508000</v>
      </c>
      <c r="AH155" s="261" t="s">
        <v>583</v>
      </c>
      <c r="AI155" s="291">
        <v>41424</v>
      </c>
      <c r="AJ155" s="261" t="s">
        <v>584</v>
      </c>
      <c r="AK155" s="292">
        <v>45688</v>
      </c>
      <c r="AL155" s="292" t="s">
        <v>585</v>
      </c>
      <c r="AM155" s="292" t="s">
        <v>442</v>
      </c>
      <c r="AN155" s="261" t="s">
        <v>442</v>
      </c>
      <c r="AO155" s="261" t="s">
        <v>442</v>
      </c>
      <c r="AP155" s="261" t="s">
        <v>442</v>
      </c>
      <c r="AQ155" s="261" t="s">
        <v>442</v>
      </c>
      <c r="AR155" s="290">
        <v>92</v>
      </c>
      <c r="AS155" s="287">
        <f t="shared" si="39"/>
        <v>48629</v>
      </c>
      <c r="AT155" s="261">
        <v>180</v>
      </c>
      <c r="AU155" s="261" t="s">
        <v>442</v>
      </c>
      <c r="AV155" s="290">
        <v>2584464</v>
      </c>
      <c r="AW155" s="290">
        <v>1823359.55</v>
      </c>
      <c r="AX155" s="261" t="s">
        <v>442</v>
      </c>
      <c r="AY155" s="261" t="s">
        <v>442</v>
      </c>
      <c r="AZ155" s="290">
        <v>2584464</v>
      </c>
      <c r="BA155" s="261">
        <v>100</v>
      </c>
      <c r="BB155" s="261" t="s">
        <v>442</v>
      </c>
      <c r="BC155" s="261" t="s">
        <v>586</v>
      </c>
      <c r="BD155" s="261" t="s">
        <v>586</v>
      </c>
      <c r="BE155" s="289">
        <v>32231</v>
      </c>
      <c r="BF155" s="261" t="s">
        <v>442</v>
      </c>
      <c r="BG155" s="261" t="s">
        <v>442</v>
      </c>
      <c r="BH155" s="261" t="s">
        <v>587</v>
      </c>
      <c r="BI155" s="293">
        <v>0.14249999999999999</v>
      </c>
      <c r="BJ155" s="261" t="s">
        <v>596</v>
      </c>
      <c r="BK155" s="261" t="s">
        <v>442</v>
      </c>
      <c r="BL155" s="294">
        <f t="shared" si="40"/>
        <v>6.8399999999999989E-2</v>
      </c>
      <c r="BM155" s="261" t="s">
        <v>442</v>
      </c>
      <c r="BN155" s="261" t="s">
        <v>442</v>
      </c>
      <c r="BO155" s="261" t="s">
        <v>442</v>
      </c>
      <c r="BP155" s="261" t="s">
        <v>442</v>
      </c>
      <c r="BQ155" s="261" t="s">
        <v>442</v>
      </c>
      <c r="BR155" s="261" t="s">
        <v>442</v>
      </c>
      <c r="BS155" s="261" t="s">
        <v>442</v>
      </c>
      <c r="BT155" s="261" t="s">
        <v>442</v>
      </c>
      <c r="BU155" s="261" t="s">
        <v>442</v>
      </c>
      <c r="BV155" s="261" t="s">
        <v>442</v>
      </c>
      <c r="BW155" s="261" t="s">
        <v>442</v>
      </c>
      <c r="BX155" s="261" t="s">
        <v>442</v>
      </c>
      <c r="BY155" s="261" t="s">
        <v>442</v>
      </c>
      <c r="BZ155" s="261" t="s">
        <v>442</v>
      </c>
      <c r="CA155" s="261" t="s">
        <v>442</v>
      </c>
      <c r="CB155" s="261" t="s">
        <v>442</v>
      </c>
      <c r="CC155" s="290">
        <v>0</v>
      </c>
      <c r="CD155" s="261" t="s">
        <v>442</v>
      </c>
      <c r="CE155" s="261" t="s">
        <v>442</v>
      </c>
      <c r="CF155" s="261" t="s">
        <v>442</v>
      </c>
      <c r="CG155" s="261" t="s">
        <v>442</v>
      </c>
      <c r="CH155" s="261" t="s">
        <v>442</v>
      </c>
      <c r="CI155" s="261" t="s">
        <v>442</v>
      </c>
      <c r="CJ155" s="261" t="s">
        <v>442</v>
      </c>
      <c r="CK155" s="261" t="s">
        <v>442</v>
      </c>
      <c r="CL155" s="261" t="s">
        <v>442</v>
      </c>
      <c r="CM155" s="261" t="s">
        <v>442</v>
      </c>
      <c r="CN155" s="261" t="s">
        <v>442</v>
      </c>
      <c r="CO155" s="261" t="s">
        <v>442</v>
      </c>
      <c r="CP155" s="261" t="s">
        <v>442</v>
      </c>
      <c r="CQ155" s="261" t="s">
        <v>442</v>
      </c>
      <c r="CR155" s="261" t="s">
        <v>588</v>
      </c>
      <c r="CS155" s="261" t="s">
        <v>433</v>
      </c>
      <c r="CT155" s="261" t="s">
        <v>442</v>
      </c>
      <c r="CU155" s="261" t="s">
        <v>589</v>
      </c>
      <c r="CV155" s="261" t="s">
        <v>442</v>
      </c>
      <c r="CW155" s="261" t="s">
        <v>442</v>
      </c>
      <c r="CX155" s="293">
        <f t="shared" si="41"/>
        <v>0.7046542729036277</v>
      </c>
      <c r="CY155" s="289">
        <v>3667705</v>
      </c>
      <c r="CZ155" s="287">
        <v>45628</v>
      </c>
      <c r="DA155" s="293">
        <v>0.72655917920299751</v>
      </c>
      <c r="DB155" s="261" t="s">
        <v>442</v>
      </c>
      <c r="DC155" s="261" t="s">
        <v>442</v>
      </c>
      <c r="DD155" s="261" t="s">
        <v>577</v>
      </c>
    </row>
    <row r="156" spans="1:108">
      <c r="A156" s="264" t="s">
        <v>380</v>
      </c>
      <c r="B156" s="284">
        <v>1782</v>
      </c>
      <c r="C156" s="284">
        <f t="shared" si="34"/>
        <v>1782</v>
      </c>
      <c r="D156" s="285">
        <v>9732</v>
      </c>
      <c r="E156" s="286">
        <f t="shared" si="35"/>
        <v>9732</v>
      </c>
      <c r="F156" s="287">
        <v>45869</v>
      </c>
      <c r="G156" s="285" t="s">
        <v>159</v>
      </c>
      <c r="H156" s="285" t="s">
        <v>573</v>
      </c>
      <c r="I156" s="261">
        <v>2021</v>
      </c>
      <c r="J156" s="261" t="s">
        <v>574</v>
      </c>
      <c r="K156" s="261" t="s">
        <v>575</v>
      </c>
      <c r="L156" s="288">
        <v>879816</v>
      </c>
      <c r="M156" s="261" t="s">
        <v>576</v>
      </c>
      <c r="N156" s="261" t="s">
        <v>577</v>
      </c>
      <c r="O156" s="261" t="s">
        <v>578</v>
      </c>
      <c r="P156" s="287">
        <v>43168</v>
      </c>
      <c r="Q156" s="287" t="s">
        <v>579</v>
      </c>
      <c r="R156" s="261" t="s">
        <v>577</v>
      </c>
      <c r="S156" s="261" t="s">
        <v>580</v>
      </c>
      <c r="T156" s="261">
        <v>83</v>
      </c>
      <c r="U156" s="288">
        <v>0</v>
      </c>
      <c r="V156" s="289">
        <v>0</v>
      </c>
      <c r="W156" s="261" t="str">
        <f t="shared" si="36"/>
        <v>PERF</v>
      </c>
      <c r="X156" s="261" t="s">
        <v>581</v>
      </c>
      <c r="Y156" s="261" t="s">
        <v>581</v>
      </c>
      <c r="Z156" s="261" t="s">
        <v>573</v>
      </c>
      <c r="AA156" s="264" t="s">
        <v>380</v>
      </c>
      <c r="AB156" s="286">
        <f t="shared" si="37"/>
        <v>1782</v>
      </c>
      <c r="AC156" s="286">
        <v>149</v>
      </c>
      <c r="AD156" s="286">
        <f t="shared" si="38"/>
        <v>149</v>
      </c>
      <c r="AE156" s="261" t="s">
        <v>593</v>
      </c>
      <c r="AF156" s="261" t="s">
        <v>583</v>
      </c>
      <c r="AG156" s="290">
        <v>442834</v>
      </c>
      <c r="AH156" s="261" t="s">
        <v>583</v>
      </c>
      <c r="AI156" s="291">
        <v>38574</v>
      </c>
      <c r="AJ156" s="261" t="s">
        <v>584</v>
      </c>
      <c r="AK156" s="292">
        <v>45688</v>
      </c>
      <c r="AL156" s="292" t="s">
        <v>585</v>
      </c>
      <c r="AM156" s="292" t="s">
        <v>442</v>
      </c>
      <c r="AN156" s="261" t="s">
        <v>442</v>
      </c>
      <c r="AO156" s="261" t="s">
        <v>442</v>
      </c>
      <c r="AP156" s="261" t="s">
        <v>442</v>
      </c>
      <c r="AQ156" s="261" t="s">
        <v>442</v>
      </c>
      <c r="AR156" s="290">
        <v>91</v>
      </c>
      <c r="AS156" s="287">
        <f t="shared" si="39"/>
        <v>48599</v>
      </c>
      <c r="AT156" s="261">
        <v>180</v>
      </c>
      <c r="AU156" s="261" t="s">
        <v>442</v>
      </c>
      <c r="AV156" s="290">
        <v>1029322</v>
      </c>
      <c r="AW156" s="290">
        <v>771646.12</v>
      </c>
      <c r="AX156" s="261" t="s">
        <v>442</v>
      </c>
      <c r="AY156" s="261" t="s">
        <v>442</v>
      </c>
      <c r="AZ156" s="290">
        <v>1029322</v>
      </c>
      <c r="BA156" s="261">
        <v>100</v>
      </c>
      <c r="BB156" s="261" t="s">
        <v>442</v>
      </c>
      <c r="BC156" s="261" t="s">
        <v>586</v>
      </c>
      <c r="BD156" s="261" t="s">
        <v>586</v>
      </c>
      <c r="BE156" s="289">
        <v>13828</v>
      </c>
      <c r="BF156" s="261" t="s">
        <v>442</v>
      </c>
      <c r="BG156" s="261" t="s">
        <v>442</v>
      </c>
      <c r="BH156" s="261" t="s">
        <v>587</v>
      </c>
      <c r="BI156" s="293">
        <v>0.14499999999999999</v>
      </c>
      <c r="BJ156" s="261" t="s">
        <v>596</v>
      </c>
      <c r="BK156" s="261" t="s">
        <v>442</v>
      </c>
      <c r="BL156" s="294">
        <f t="shared" si="40"/>
        <v>7.0899999999999991E-2</v>
      </c>
      <c r="BM156" s="261" t="s">
        <v>442</v>
      </c>
      <c r="BN156" s="261" t="s">
        <v>442</v>
      </c>
      <c r="BO156" s="261" t="s">
        <v>442</v>
      </c>
      <c r="BP156" s="261" t="s">
        <v>442</v>
      </c>
      <c r="BQ156" s="261" t="s">
        <v>442</v>
      </c>
      <c r="BR156" s="261" t="s">
        <v>442</v>
      </c>
      <c r="BS156" s="261" t="s">
        <v>442</v>
      </c>
      <c r="BT156" s="261" t="s">
        <v>442</v>
      </c>
      <c r="BU156" s="261" t="s">
        <v>442</v>
      </c>
      <c r="BV156" s="261" t="s">
        <v>442</v>
      </c>
      <c r="BW156" s="261" t="s">
        <v>442</v>
      </c>
      <c r="BX156" s="261" t="s">
        <v>442</v>
      </c>
      <c r="BY156" s="261" t="s">
        <v>442</v>
      </c>
      <c r="BZ156" s="261" t="s">
        <v>442</v>
      </c>
      <c r="CA156" s="261" t="s">
        <v>442</v>
      </c>
      <c r="CB156" s="261" t="s">
        <v>442</v>
      </c>
      <c r="CC156" s="290">
        <v>0</v>
      </c>
      <c r="CD156" s="261" t="s">
        <v>442</v>
      </c>
      <c r="CE156" s="261">
        <v>45658</v>
      </c>
      <c r="CF156" s="261" t="s">
        <v>442</v>
      </c>
      <c r="CG156" s="261" t="s">
        <v>442</v>
      </c>
      <c r="CH156" s="261" t="s">
        <v>442</v>
      </c>
      <c r="CI156" s="261" t="s">
        <v>442</v>
      </c>
      <c r="CJ156" s="261" t="s">
        <v>442</v>
      </c>
      <c r="CK156" s="261" t="s">
        <v>442</v>
      </c>
      <c r="CL156" s="261" t="s">
        <v>442</v>
      </c>
      <c r="CM156" s="261" t="s">
        <v>442</v>
      </c>
      <c r="CN156" s="261" t="s">
        <v>442</v>
      </c>
      <c r="CO156" s="261" t="s">
        <v>442</v>
      </c>
      <c r="CP156" s="261" t="s">
        <v>442</v>
      </c>
      <c r="CQ156" s="261" t="s">
        <v>442</v>
      </c>
      <c r="CR156" s="261" t="s">
        <v>588</v>
      </c>
      <c r="CS156" s="261" t="s">
        <v>433</v>
      </c>
      <c r="CT156" s="261" t="s">
        <v>442</v>
      </c>
      <c r="CU156" s="261" t="s">
        <v>589</v>
      </c>
      <c r="CV156" s="261" t="s">
        <v>442</v>
      </c>
      <c r="CW156" s="261" t="s">
        <v>442</v>
      </c>
      <c r="CX156" s="293">
        <f t="shared" si="41"/>
        <v>0.23266798448009096</v>
      </c>
      <c r="CY156" s="289">
        <v>4423995</v>
      </c>
      <c r="CZ156" s="287">
        <v>45488</v>
      </c>
      <c r="DA156" s="293">
        <v>0.63346005032924235</v>
      </c>
      <c r="DB156" s="261" t="s">
        <v>442</v>
      </c>
      <c r="DC156" s="261" t="s">
        <v>442</v>
      </c>
      <c r="DD156" s="261" t="s">
        <v>577</v>
      </c>
    </row>
    <row r="157" spans="1:108">
      <c r="A157" s="264" t="s">
        <v>380</v>
      </c>
      <c r="B157" s="284">
        <v>1218</v>
      </c>
      <c r="C157" s="284">
        <f t="shared" si="34"/>
        <v>1218</v>
      </c>
      <c r="D157" s="285">
        <v>8714</v>
      </c>
      <c r="E157" s="286">
        <f t="shared" si="35"/>
        <v>8714</v>
      </c>
      <c r="F157" s="287">
        <v>45869</v>
      </c>
      <c r="G157" s="285" t="s">
        <v>159</v>
      </c>
      <c r="H157" s="285" t="s">
        <v>573</v>
      </c>
      <c r="I157" s="261">
        <v>2021</v>
      </c>
      <c r="J157" s="261" t="s">
        <v>574</v>
      </c>
      <c r="K157" s="261" t="s">
        <v>575</v>
      </c>
      <c r="L157" s="288">
        <v>778380</v>
      </c>
      <c r="M157" s="261" t="s">
        <v>576</v>
      </c>
      <c r="N157" s="261" t="s">
        <v>577</v>
      </c>
      <c r="O157" s="261" t="s">
        <v>578</v>
      </c>
      <c r="P157" s="287">
        <v>41212</v>
      </c>
      <c r="Q157" s="287" t="s">
        <v>579</v>
      </c>
      <c r="R157" s="261" t="s">
        <v>577</v>
      </c>
      <c r="S157" s="261" t="s">
        <v>580</v>
      </c>
      <c r="T157" s="261">
        <v>147</v>
      </c>
      <c r="U157" s="288">
        <v>0</v>
      </c>
      <c r="V157" s="289">
        <v>0</v>
      </c>
      <c r="W157" s="261" t="str">
        <f t="shared" si="36"/>
        <v>PERF</v>
      </c>
      <c r="X157" s="261" t="s">
        <v>581</v>
      </c>
      <c r="Y157" s="261" t="s">
        <v>581</v>
      </c>
      <c r="Z157" s="261" t="s">
        <v>573</v>
      </c>
      <c r="AA157" s="264" t="s">
        <v>380</v>
      </c>
      <c r="AB157" s="286">
        <f t="shared" si="37"/>
        <v>1218</v>
      </c>
      <c r="AC157" s="286">
        <v>7119</v>
      </c>
      <c r="AD157" s="286">
        <f t="shared" si="38"/>
        <v>7119</v>
      </c>
      <c r="AE157" s="261" t="s">
        <v>582</v>
      </c>
      <c r="AF157" s="261" t="s">
        <v>583</v>
      </c>
      <c r="AG157" s="290">
        <v>2096430</v>
      </c>
      <c r="AH157" s="261" t="s">
        <v>583</v>
      </c>
      <c r="AI157" s="291">
        <v>41141</v>
      </c>
      <c r="AJ157" s="261" t="s">
        <v>584</v>
      </c>
      <c r="AK157" s="292">
        <v>45688</v>
      </c>
      <c r="AL157" s="292" t="s">
        <v>585</v>
      </c>
      <c r="AM157" s="292" t="s">
        <v>442</v>
      </c>
      <c r="AN157" s="261" t="s">
        <v>442</v>
      </c>
      <c r="AO157" s="261" t="s">
        <v>442</v>
      </c>
      <c r="AP157" s="261" t="s">
        <v>442</v>
      </c>
      <c r="AQ157" s="261" t="s">
        <v>442</v>
      </c>
      <c r="AR157" s="290">
        <v>26</v>
      </c>
      <c r="AS157" s="287">
        <f t="shared" si="39"/>
        <v>46649</v>
      </c>
      <c r="AT157" s="261">
        <v>180</v>
      </c>
      <c r="AU157" s="261" t="s">
        <v>442</v>
      </c>
      <c r="AV157" s="290">
        <v>1573855</v>
      </c>
      <c r="AW157" s="290">
        <v>527132.74</v>
      </c>
      <c r="AX157" s="261" t="s">
        <v>442</v>
      </c>
      <c r="AY157" s="261" t="s">
        <v>442</v>
      </c>
      <c r="AZ157" s="290">
        <v>1573855</v>
      </c>
      <c r="BA157" s="261">
        <v>100</v>
      </c>
      <c r="BB157" s="261" t="s">
        <v>442</v>
      </c>
      <c r="BC157" s="261" t="s">
        <v>586</v>
      </c>
      <c r="BD157" s="261" t="s">
        <v>586</v>
      </c>
      <c r="BE157" s="289">
        <v>22294</v>
      </c>
      <c r="BF157" s="261" t="s">
        <v>442</v>
      </c>
      <c r="BG157" s="261" t="s">
        <v>442</v>
      </c>
      <c r="BH157" s="261" t="s">
        <v>587</v>
      </c>
      <c r="BI157" s="293">
        <v>0.1525</v>
      </c>
      <c r="BJ157" s="261" t="s">
        <v>596</v>
      </c>
      <c r="BK157" s="261" t="s">
        <v>442</v>
      </c>
      <c r="BL157" s="294">
        <f t="shared" si="40"/>
        <v>7.8399999999999997E-2</v>
      </c>
      <c r="BM157" s="261" t="s">
        <v>442</v>
      </c>
      <c r="BN157" s="261" t="s">
        <v>442</v>
      </c>
      <c r="BO157" s="261" t="s">
        <v>442</v>
      </c>
      <c r="BP157" s="261" t="s">
        <v>442</v>
      </c>
      <c r="BQ157" s="261" t="s">
        <v>442</v>
      </c>
      <c r="BR157" s="261" t="s">
        <v>442</v>
      </c>
      <c r="BS157" s="261" t="s">
        <v>442</v>
      </c>
      <c r="BT157" s="261" t="s">
        <v>442</v>
      </c>
      <c r="BU157" s="261" t="s">
        <v>442</v>
      </c>
      <c r="BV157" s="261" t="s">
        <v>442</v>
      </c>
      <c r="BW157" s="261" t="s">
        <v>442</v>
      </c>
      <c r="BX157" s="261" t="s">
        <v>442</v>
      </c>
      <c r="BY157" s="261" t="s">
        <v>442</v>
      </c>
      <c r="BZ157" s="261" t="s">
        <v>442</v>
      </c>
      <c r="CA157" s="261" t="s">
        <v>442</v>
      </c>
      <c r="CB157" s="261" t="s">
        <v>442</v>
      </c>
      <c r="CC157" s="290">
        <v>0</v>
      </c>
      <c r="CD157" s="261" t="s">
        <v>442</v>
      </c>
      <c r="CE157" s="261" t="s">
        <v>442</v>
      </c>
      <c r="CF157" s="261" t="s">
        <v>442</v>
      </c>
      <c r="CG157" s="261" t="s">
        <v>442</v>
      </c>
      <c r="CH157" s="261" t="s">
        <v>442</v>
      </c>
      <c r="CI157" s="261" t="s">
        <v>442</v>
      </c>
      <c r="CJ157" s="261" t="s">
        <v>442</v>
      </c>
      <c r="CK157" s="261" t="s">
        <v>442</v>
      </c>
      <c r="CL157" s="261" t="s">
        <v>442</v>
      </c>
      <c r="CM157" s="261" t="s">
        <v>442</v>
      </c>
      <c r="CN157" s="261" t="s">
        <v>442</v>
      </c>
      <c r="CO157" s="261" t="s">
        <v>442</v>
      </c>
      <c r="CP157" s="261" t="s">
        <v>442</v>
      </c>
      <c r="CQ157" s="261" t="s">
        <v>442</v>
      </c>
      <c r="CR157" s="261" t="s">
        <v>588</v>
      </c>
      <c r="CS157" s="261" t="s">
        <v>433</v>
      </c>
      <c r="CT157" s="261" t="s">
        <v>442</v>
      </c>
      <c r="CU157" s="261" t="s">
        <v>589</v>
      </c>
      <c r="CV157" s="261" t="s">
        <v>442</v>
      </c>
      <c r="CW157" s="261" t="s">
        <v>442</v>
      </c>
      <c r="CX157" s="293">
        <f t="shared" si="41"/>
        <v>0.87436388888888894</v>
      </c>
      <c r="CY157" s="289">
        <v>1800000</v>
      </c>
      <c r="CZ157" s="287">
        <v>45568</v>
      </c>
      <c r="DA157" s="293">
        <v>0.79618105860315369</v>
      </c>
      <c r="DB157" s="261" t="s">
        <v>442</v>
      </c>
      <c r="DC157" s="261" t="s">
        <v>442</v>
      </c>
      <c r="DD157" s="261" t="s">
        <v>577</v>
      </c>
    </row>
    <row r="158" spans="1:108">
      <c r="A158" s="264" t="s">
        <v>380</v>
      </c>
      <c r="B158" s="284">
        <v>1547</v>
      </c>
      <c r="C158" s="284">
        <f t="shared" si="34"/>
        <v>1547</v>
      </c>
      <c r="D158" s="285">
        <v>7975</v>
      </c>
      <c r="E158" s="286">
        <f t="shared" si="35"/>
        <v>7975</v>
      </c>
      <c r="F158" s="287">
        <v>45869</v>
      </c>
      <c r="G158" s="285" t="s">
        <v>159</v>
      </c>
      <c r="H158" s="285" t="s">
        <v>573</v>
      </c>
      <c r="I158" s="261">
        <v>2021</v>
      </c>
      <c r="J158" s="261" t="s">
        <v>574</v>
      </c>
      <c r="K158" s="261" t="s">
        <v>575</v>
      </c>
      <c r="L158" s="288">
        <v>1670711</v>
      </c>
      <c r="M158" s="261" t="s">
        <v>576</v>
      </c>
      <c r="N158" s="261" t="s">
        <v>577</v>
      </c>
      <c r="O158" s="261" t="s">
        <v>578</v>
      </c>
      <c r="P158" s="287">
        <v>42355</v>
      </c>
      <c r="Q158" s="287" t="s">
        <v>592</v>
      </c>
      <c r="R158" s="261" t="s">
        <v>577</v>
      </c>
      <c r="S158" s="261" t="s">
        <v>580</v>
      </c>
      <c r="T158" s="261">
        <v>110</v>
      </c>
      <c r="U158" s="288">
        <v>0</v>
      </c>
      <c r="V158" s="289">
        <v>0</v>
      </c>
      <c r="W158" s="261" t="str">
        <f t="shared" si="36"/>
        <v>PERF</v>
      </c>
      <c r="X158" s="261" t="s">
        <v>581</v>
      </c>
      <c r="Y158" s="261" t="s">
        <v>581</v>
      </c>
      <c r="Z158" s="261" t="s">
        <v>573</v>
      </c>
      <c r="AA158" s="264" t="s">
        <v>380</v>
      </c>
      <c r="AB158" s="286">
        <f t="shared" si="37"/>
        <v>1547</v>
      </c>
      <c r="AC158" s="286">
        <v>139</v>
      </c>
      <c r="AD158" s="286">
        <f t="shared" si="38"/>
        <v>139</v>
      </c>
      <c r="AE158" s="261" t="s">
        <v>582</v>
      </c>
      <c r="AF158" s="261" t="s">
        <v>583</v>
      </c>
      <c r="AG158" s="290">
        <v>4675880</v>
      </c>
      <c r="AH158" s="261" t="s">
        <v>583</v>
      </c>
      <c r="AI158" s="291">
        <v>42149</v>
      </c>
      <c r="AJ158" s="261" t="s">
        <v>584</v>
      </c>
      <c r="AK158" s="292">
        <v>45688</v>
      </c>
      <c r="AL158" s="292" t="s">
        <v>585</v>
      </c>
      <c r="AM158" s="292" t="s">
        <v>442</v>
      </c>
      <c r="AN158" s="261" t="s">
        <v>442</v>
      </c>
      <c r="AO158" s="261" t="s">
        <v>442</v>
      </c>
      <c r="AP158" s="261" t="s">
        <v>442</v>
      </c>
      <c r="AQ158" s="261" t="s">
        <v>442</v>
      </c>
      <c r="AR158" s="290">
        <v>64</v>
      </c>
      <c r="AS158" s="287">
        <f t="shared" si="39"/>
        <v>47789</v>
      </c>
      <c r="AT158" s="261">
        <v>180</v>
      </c>
      <c r="AU158" s="261" t="s">
        <v>442</v>
      </c>
      <c r="AV158" s="290">
        <v>3526600</v>
      </c>
      <c r="AW158" s="290">
        <v>2125804.61</v>
      </c>
      <c r="AX158" s="261" t="s">
        <v>442</v>
      </c>
      <c r="AY158" s="261" t="s">
        <v>442</v>
      </c>
      <c r="AZ158" s="290">
        <v>3526600</v>
      </c>
      <c r="BA158" s="261">
        <v>100</v>
      </c>
      <c r="BB158" s="261" t="s">
        <v>442</v>
      </c>
      <c r="BC158" s="261" t="s">
        <v>586</v>
      </c>
      <c r="BD158" s="261" t="s">
        <v>586</v>
      </c>
      <c r="BE158" s="289">
        <v>46739</v>
      </c>
      <c r="BF158" s="261" t="s">
        <v>442</v>
      </c>
      <c r="BG158" s="261" t="s">
        <v>442</v>
      </c>
      <c r="BH158" s="261" t="s">
        <v>587</v>
      </c>
      <c r="BI158" s="293">
        <v>0.14249999999999999</v>
      </c>
      <c r="BJ158" s="261" t="s">
        <v>596</v>
      </c>
      <c r="BK158" s="261" t="s">
        <v>442</v>
      </c>
      <c r="BL158" s="294">
        <f t="shared" si="40"/>
        <v>6.8399999999999989E-2</v>
      </c>
      <c r="BM158" s="261" t="s">
        <v>442</v>
      </c>
      <c r="BN158" s="261" t="s">
        <v>442</v>
      </c>
      <c r="BO158" s="261" t="s">
        <v>442</v>
      </c>
      <c r="BP158" s="261" t="s">
        <v>442</v>
      </c>
      <c r="BQ158" s="261" t="s">
        <v>442</v>
      </c>
      <c r="BR158" s="261" t="s">
        <v>442</v>
      </c>
      <c r="BS158" s="261" t="s">
        <v>442</v>
      </c>
      <c r="BT158" s="261" t="s">
        <v>442</v>
      </c>
      <c r="BU158" s="261" t="s">
        <v>442</v>
      </c>
      <c r="BV158" s="261" t="s">
        <v>442</v>
      </c>
      <c r="BW158" s="261" t="s">
        <v>442</v>
      </c>
      <c r="BX158" s="261" t="s">
        <v>442</v>
      </c>
      <c r="BY158" s="261" t="s">
        <v>442</v>
      </c>
      <c r="BZ158" s="261" t="s">
        <v>442</v>
      </c>
      <c r="CA158" s="261" t="s">
        <v>442</v>
      </c>
      <c r="CB158" s="261" t="s">
        <v>442</v>
      </c>
      <c r="CC158" s="290">
        <v>0</v>
      </c>
      <c r="CD158" s="261" t="s">
        <v>442</v>
      </c>
      <c r="CE158" s="261" t="s">
        <v>442</v>
      </c>
      <c r="CF158" s="261" t="s">
        <v>442</v>
      </c>
      <c r="CG158" s="261" t="s">
        <v>442</v>
      </c>
      <c r="CH158" s="261" t="s">
        <v>442</v>
      </c>
      <c r="CI158" s="261" t="s">
        <v>442</v>
      </c>
      <c r="CJ158" s="261" t="s">
        <v>442</v>
      </c>
      <c r="CK158" s="261" t="s">
        <v>442</v>
      </c>
      <c r="CL158" s="261" t="s">
        <v>442</v>
      </c>
      <c r="CM158" s="261" t="s">
        <v>442</v>
      </c>
      <c r="CN158" s="261" t="s">
        <v>442</v>
      </c>
      <c r="CO158" s="261" t="s">
        <v>442</v>
      </c>
      <c r="CP158" s="261" t="s">
        <v>442</v>
      </c>
      <c r="CQ158" s="261" t="s">
        <v>442</v>
      </c>
      <c r="CR158" s="261" t="s">
        <v>588</v>
      </c>
      <c r="CS158" s="261" t="s">
        <v>433</v>
      </c>
      <c r="CT158" s="261" t="s">
        <v>442</v>
      </c>
      <c r="CU158" s="261" t="s">
        <v>589</v>
      </c>
      <c r="CV158" s="261" t="s">
        <v>442</v>
      </c>
      <c r="CW158" s="261" t="s">
        <v>442</v>
      </c>
      <c r="CX158" s="293">
        <f t="shared" si="41"/>
        <v>0.53414233698253355</v>
      </c>
      <c r="CY158" s="289">
        <v>6602360</v>
      </c>
      <c r="CZ158" s="287">
        <v>45796</v>
      </c>
      <c r="DA158" s="293">
        <v>0.74055578842912995</v>
      </c>
      <c r="DB158" s="261" t="s">
        <v>442</v>
      </c>
      <c r="DC158" s="261" t="s">
        <v>442</v>
      </c>
      <c r="DD158" s="261" t="s">
        <v>577</v>
      </c>
    </row>
    <row r="159" spans="1:108">
      <c r="A159" s="264" t="s">
        <v>380</v>
      </c>
      <c r="B159" s="284">
        <v>1459</v>
      </c>
      <c r="C159" s="284">
        <f t="shared" si="34"/>
        <v>1459</v>
      </c>
      <c r="D159" s="285">
        <v>8714</v>
      </c>
      <c r="E159" s="286">
        <f t="shared" si="35"/>
        <v>8714</v>
      </c>
      <c r="F159" s="287">
        <v>45869</v>
      </c>
      <c r="G159" s="285" t="s">
        <v>159</v>
      </c>
      <c r="H159" s="285" t="s">
        <v>573</v>
      </c>
      <c r="I159" s="261">
        <v>2021</v>
      </c>
      <c r="J159" s="261" t="s">
        <v>574</v>
      </c>
      <c r="K159" s="261" t="s">
        <v>575</v>
      </c>
      <c r="L159" s="288">
        <v>817530</v>
      </c>
      <c r="M159" s="261" t="s">
        <v>576</v>
      </c>
      <c r="N159" s="261" t="s">
        <v>577</v>
      </c>
      <c r="O159" s="261" t="s">
        <v>578</v>
      </c>
      <c r="P159" s="287">
        <v>42110</v>
      </c>
      <c r="Q159" s="287" t="s">
        <v>592</v>
      </c>
      <c r="R159" s="261" t="s">
        <v>577</v>
      </c>
      <c r="S159" s="261" t="s">
        <v>580</v>
      </c>
      <c r="T159" s="261">
        <v>120</v>
      </c>
      <c r="U159" s="288">
        <v>0</v>
      </c>
      <c r="V159" s="289">
        <v>0</v>
      </c>
      <c r="W159" s="261" t="str">
        <f t="shared" si="36"/>
        <v>PERF</v>
      </c>
      <c r="X159" s="261" t="s">
        <v>581</v>
      </c>
      <c r="Y159" s="261" t="s">
        <v>581</v>
      </c>
      <c r="Z159" s="261" t="s">
        <v>573</v>
      </c>
      <c r="AA159" s="264" t="s">
        <v>380</v>
      </c>
      <c r="AB159" s="286">
        <f t="shared" si="37"/>
        <v>1459</v>
      </c>
      <c r="AC159" s="286">
        <v>6584</v>
      </c>
      <c r="AD159" s="286">
        <f t="shared" si="38"/>
        <v>6584</v>
      </c>
      <c r="AE159" s="261" t="s">
        <v>582</v>
      </c>
      <c r="AF159" s="261" t="s">
        <v>583</v>
      </c>
      <c r="AG159" s="290">
        <v>1814677</v>
      </c>
      <c r="AH159" s="261" t="s">
        <v>583</v>
      </c>
      <c r="AI159" s="291">
        <v>39405</v>
      </c>
      <c r="AJ159" s="261" t="s">
        <v>584</v>
      </c>
      <c r="AK159" s="292">
        <v>45688</v>
      </c>
      <c r="AL159" s="292" t="s">
        <v>585</v>
      </c>
      <c r="AM159" s="292" t="s">
        <v>442</v>
      </c>
      <c r="AN159" s="261" t="s">
        <v>442</v>
      </c>
      <c r="AO159" s="261" t="s">
        <v>442</v>
      </c>
      <c r="AP159" s="261" t="s">
        <v>442</v>
      </c>
      <c r="AQ159" s="261" t="s">
        <v>442</v>
      </c>
      <c r="AR159" s="290">
        <v>56</v>
      </c>
      <c r="AS159" s="287">
        <f t="shared" si="39"/>
        <v>47549</v>
      </c>
      <c r="AT159" s="261">
        <v>180</v>
      </c>
      <c r="AU159" s="261" t="s">
        <v>442</v>
      </c>
      <c r="AV159" s="290">
        <v>2367496</v>
      </c>
      <c r="AW159" s="290">
        <v>1299949.46</v>
      </c>
      <c r="AX159" s="261" t="s">
        <v>442</v>
      </c>
      <c r="AY159" s="261" t="s">
        <v>442</v>
      </c>
      <c r="AZ159" s="290">
        <v>2367496</v>
      </c>
      <c r="BA159" s="261">
        <v>100</v>
      </c>
      <c r="BB159" s="261" t="s">
        <v>442</v>
      </c>
      <c r="BC159" s="261" t="s">
        <v>586</v>
      </c>
      <c r="BD159" s="261" t="s">
        <v>586</v>
      </c>
      <c r="BE159" s="289">
        <v>31264</v>
      </c>
      <c r="BF159" s="261" t="s">
        <v>442</v>
      </c>
      <c r="BG159" s="261" t="s">
        <v>442</v>
      </c>
      <c r="BH159" s="261" t="s">
        <v>587</v>
      </c>
      <c r="BI159" s="293">
        <v>0.14249999999999999</v>
      </c>
      <c r="BJ159" s="261" t="s">
        <v>596</v>
      </c>
      <c r="BK159" s="261" t="s">
        <v>442</v>
      </c>
      <c r="BL159" s="294">
        <f t="shared" si="40"/>
        <v>6.8399999999999989E-2</v>
      </c>
      <c r="BM159" s="261" t="s">
        <v>442</v>
      </c>
      <c r="BN159" s="261" t="s">
        <v>442</v>
      </c>
      <c r="BO159" s="261" t="s">
        <v>442</v>
      </c>
      <c r="BP159" s="261" t="s">
        <v>442</v>
      </c>
      <c r="BQ159" s="261" t="s">
        <v>442</v>
      </c>
      <c r="BR159" s="261" t="s">
        <v>442</v>
      </c>
      <c r="BS159" s="261" t="s">
        <v>442</v>
      </c>
      <c r="BT159" s="261" t="s">
        <v>442</v>
      </c>
      <c r="BU159" s="261" t="s">
        <v>442</v>
      </c>
      <c r="BV159" s="261" t="s">
        <v>442</v>
      </c>
      <c r="BW159" s="261" t="s">
        <v>442</v>
      </c>
      <c r="BX159" s="261" t="s">
        <v>442</v>
      </c>
      <c r="BY159" s="261" t="s">
        <v>442</v>
      </c>
      <c r="BZ159" s="261" t="s">
        <v>442</v>
      </c>
      <c r="CA159" s="261" t="s">
        <v>442</v>
      </c>
      <c r="CB159" s="261" t="s">
        <v>442</v>
      </c>
      <c r="CC159" s="290">
        <v>1300</v>
      </c>
      <c r="CD159" s="261" t="s">
        <v>442</v>
      </c>
      <c r="CE159" s="261" t="s">
        <v>442</v>
      </c>
      <c r="CF159" s="261" t="s">
        <v>442</v>
      </c>
      <c r="CG159" s="261" t="s">
        <v>442</v>
      </c>
      <c r="CH159" s="261" t="s">
        <v>442</v>
      </c>
      <c r="CI159" s="261" t="s">
        <v>442</v>
      </c>
      <c r="CJ159" s="261" t="s">
        <v>442</v>
      </c>
      <c r="CK159" s="261" t="s">
        <v>442</v>
      </c>
      <c r="CL159" s="261" t="s">
        <v>442</v>
      </c>
      <c r="CM159" s="261" t="s">
        <v>442</v>
      </c>
      <c r="CN159" s="261" t="s">
        <v>442</v>
      </c>
      <c r="CO159" s="261" t="s">
        <v>442</v>
      </c>
      <c r="CP159" s="261" t="s">
        <v>442</v>
      </c>
      <c r="CQ159" s="261" t="s">
        <v>442</v>
      </c>
      <c r="CR159" s="261" t="s">
        <v>588</v>
      </c>
      <c r="CS159" s="261" t="s">
        <v>433</v>
      </c>
      <c r="CT159" s="261" t="s">
        <v>442</v>
      </c>
      <c r="CU159" s="261" t="s">
        <v>589</v>
      </c>
      <c r="CV159" s="261" t="s">
        <v>442</v>
      </c>
      <c r="CW159" s="261" t="s">
        <v>442</v>
      </c>
      <c r="CX159" s="293">
        <f t="shared" si="41"/>
        <v>0.72397766077912051</v>
      </c>
      <c r="CY159" s="289">
        <v>3270123</v>
      </c>
      <c r="CZ159" s="287">
        <v>45709</v>
      </c>
      <c r="DA159" s="293">
        <v>0.65911226208279206</v>
      </c>
      <c r="DB159" s="261" t="s">
        <v>442</v>
      </c>
      <c r="DC159" s="261" t="s">
        <v>442</v>
      </c>
      <c r="DD159" s="261" t="s">
        <v>577</v>
      </c>
    </row>
    <row r="160" spans="1:108">
      <c r="A160" s="264" t="s">
        <v>380</v>
      </c>
      <c r="B160" s="284">
        <v>1476</v>
      </c>
      <c r="C160" s="284">
        <f t="shared" si="34"/>
        <v>1476</v>
      </c>
      <c r="D160" s="285">
        <v>8583</v>
      </c>
      <c r="E160" s="286">
        <f t="shared" si="35"/>
        <v>8583</v>
      </c>
      <c r="F160" s="287">
        <v>45869</v>
      </c>
      <c r="G160" s="285" t="s">
        <v>159</v>
      </c>
      <c r="H160" s="285" t="s">
        <v>573</v>
      </c>
      <c r="I160" s="261">
        <v>2021</v>
      </c>
      <c r="J160" s="261" t="s">
        <v>574</v>
      </c>
      <c r="K160" s="261" t="s">
        <v>575</v>
      </c>
      <c r="L160" s="288">
        <v>2417465</v>
      </c>
      <c r="M160" s="261" t="s">
        <v>576</v>
      </c>
      <c r="N160" s="261" t="s">
        <v>577</v>
      </c>
      <c r="O160" s="261" t="s">
        <v>578</v>
      </c>
      <c r="P160" s="287">
        <v>42151</v>
      </c>
      <c r="Q160" s="287" t="s">
        <v>579</v>
      </c>
      <c r="R160" s="261" t="s">
        <v>577</v>
      </c>
      <c r="S160" s="261" t="s">
        <v>580</v>
      </c>
      <c r="T160" s="261">
        <v>119</v>
      </c>
      <c r="U160" s="288">
        <v>0</v>
      </c>
      <c r="V160" s="289">
        <v>0</v>
      </c>
      <c r="W160" s="261" t="str">
        <f t="shared" si="36"/>
        <v>PERF</v>
      </c>
      <c r="X160" s="261" t="s">
        <v>581</v>
      </c>
      <c r="Y160" s="261" t="s">
        <v>581</v>
      </c>
      <c r="Z160" s="261" t="s">
        <v>573</v>
      </c>
      <c r="AA160" s="264" t="s">
        <v>380</v>
      </c>
      <c r="AB160" s="286">
        <f t="shared" si="37"/>
        <v>1476</v>
      </c>
      <c r="AC160" s="286">
        <v>7388</v>
      </c>
      <c r="AD160" s="286">
        <f t="shared" si="38"/>
        <v>7388</v>
      </c>
      <c r="AE160" s="261" t="s">
        <v>593</v>
      </c>
      <c r="AF160" s="261" t="s">
        <v>583</v>
      </c>
      <c r="AG160" s="290">
        <v>6605600</v>
      </c>
      <c r="AH160" s="261" t="s">
        <v>583</v>
      </c>
      <c r="AI160" s="291">
        <v>42067</v>
      </c>
      <c r="AJ160" s="261" t="s">
        <v>584</v>
      </c>
      <c r="AK160" s="292">
        <v>45688</v>
      </c>
      <c r="AL160" s="292" t="s">
        <v>585</v>
      </c>
      <c r="AM160" s="292" t="s">
        <v>442</v>
      </c>
      <c r="AN160" s="261" t="s">
        <v>442</v>
      </c>
      <c r="AO160" s="261" t="s">
        <v>442</v>
      </c>
      <c r="AP160" s="261" t="s">
        <v>442</v>
      </c>
      <c r="AQ160" s="261" t="s">
        <v>442</v>
      </c>
      <c r="AR160" s="290">
        <v>57</v>
      </c>
      <c r="AS160" s="287">
        <f t="shared" si="39"/>
        <v>47579</v>
      </c>
      <c r="AT160" s="261">
        <v>180</v>
      </c>
      <c r="AU160" s="261" t="s">
        <v>442</v>
      </c>
      <c r="AV160" s="290">
        <v>4961790</v>
      </c>
      <c r="AW160" s="290">
        <v>2892397.48</v>
      </c>
      <c r="AX160" s="261" t="s">
        <v>442</v>
      </c>
      <c r="AY160" s="261" t="s">
        <v>442</v>
      </c>
      <c r="AZ160" s="290">
        <v>4961790</v>
      </c>
      <c r="BA160" s="261">
        <v>100</v>
      </c>
      <c r="BB160" s="261" t="s">
        <v>442</v>
      </c>
      <c r="BC160" s="261" t="s">
        <v>586</v>
      </c>
      <c r="BD160" s="261" t="s">
        <v>586</v>
      </c>
      <c r="BE160" s="289">
        <v>69369</v>
      </c>
      <c r="BF160" s="261" t="s">
        <v>442</v>
      </c>
      <c r="BG160" s="261" t="s">
        <v>442</v>
      </c>
      <c r="BH160" s="261" t="s">
        <v>587</v>
      </c>
      <c r="BI160" s="293">
        <v>0.1525</v>
      </c>
      <c r="BJ160" s="261" t="s">
        <v>596</v>
      </c>
      <c r="BK160" s="261" t="s">
        <v>442</v>
      </c>
      <c r="BL160" s="294">
        <f t="shared" si="40"/>
        <v>7.8399999999999997E-2</v>
      </c>
      <c r="BM160" s="261" t="s">
        <v>442</v>
      </c>
      <c r="BN160" s="261" t="s">
        <v>442</v>
      </c>
      <c r="BO160" s="261" t="s">
        <v>442</v>
      </c>
      <c r="BP160" s="261" t="s">
        <v>442</v>
      </c>
      <c r="BQ160" s="261" t="s">
        <v>442</v>
      </c>
      <c r="BR160" s="261" t="s">
        <v>442</v>
      </c>
      <c r="BS160" s="261" t="s">
        <v>442</v>
      </c>
      <c r="BT160" s="261" t="s">
        <v>442</v>
      </c>
      <c r="BU160" s="261" t="s">
        <v>442</v>
      </c>
      <c r="BV160" s="261" t="s">
        <v>442</v>
      </c>
      <c r="BW160" s="261" t="s">
        <v>442</v>
      </c>
      <c r="BX160" s="261" t="s">
        <v>442</v>
      </c>
      <c r="BY160" s="261" t="s">
        <v>442</v>
      </c>
      <c r="BZ160" s="261" t="s">
        <v>442</v>
      </c>
      <c r="CA160" s="261" t="s">
        <v>442</v>
      </c>
      <c r="CB160" s="261" t="s">
        <v>442</v>
      </c>
      <c r="CC160" s="290">
        <v>0</v>
      </c>
      <c r="CD160" s="261" t="s">
        <v>442</v>
      </c>
      <c r="CE160" s="261" t="s">
        <v>442</v>
      </c>
      <c r="CF160" s="261" t="s">
        <v>442</v>
      </c>
      <c r="CG160" s="261" t="s">
        <v>442</v>
      </c>
      <c r="CH160" s="261" t="s">
        <v>442</v>
      </c>
      <c r="CI160" s="261" t="s">
        <v>442</v>
      </c>
      <c r="CJ160" s="261" t="s">
        <v>442</v>
      </c>
      <c r="CK160" s="261" t="s">
        <v>442</v>
      </c>
      <c r="CL160" s="261" t="s">
        <v>442</v>
      </c>
      <c r="CM160" s="261" t="s">
        <v>442</v>
      </c>
      <c r="CN160" s="261" t="s">
        <v>442</v>
      </c>
      <c r="CO160" s="261" t="s">
        <v>442</v>
      </c>
      <c r="CP160" s="261" t="s">
        <v>442</v>
      </c>
      <c r="CQ160" s="261" t="s">
        <v>442</v>
      </c>
      <c r="CR160" s="261" t="s">
        <v>588</v>
      </c>
      <c r="CS160" s="261" t="s">
        <v>433</v>
      </c>
      <c r="CT160" s="261" t="s">
        <v>442</v>
      </c>
      <c r="CU160" s="261" t="s">
        <v>589</v>
      </c>
      <c r="CV160" s="261" t="s">
        <v>442</v>
      </c>
      <c r="CW160" s="261" t="s">
        <v>442</v>
      </c>
      <c r="CX160" s="293">
        <f t="shared" si="41"/>
        <v>0.48126890432877123</v>
      </c>
      <c r="CY160" s="289">
        <v>10309808</v>
      </c>
      <c r="CZ160" s="287">
        <v>45707</v>
      </c>
      <c r="DA160" s="293">
        <v>0.75114902506963788</v>
      </c>
      <c r="DB160" s="261" t="s">
        <v>442</v>
      </c>
      <c r="DC160" s="261" t="s">
        <v>442</v>
      </c>
      <c r="DD160" s="261" t="s">
        <v>577</v>
      </c>
    </row>
    <row r="161" spans="1:108">
      <c r="A161" s="264" t="s">
        <v>380</v>
      </c>
      <c r="B161" s="284">
        <v>2534</v>
      </c>
      <c r="C161" s="284">
        <f t="shared" si="34"/>
        <v>2534</v>
      </c>
      <c r="D161" s="285">
        <v>10190</v>
      </c>
      <c r="E161" s="286">
        <f t="shared" si="35"/>
        <v>10190</v>
      </c>
      <c r="F161" s="287">
        <v>45869</v>
      </c>
      <c r="G161" s="285" t="s">
        <v>159</v>
      </c>
      <c r="H161" s="285" t="s">
        <v>573</v>
      </c>
      <c r="I161" s="261">
        <v>2021</v>
      </c>
      <c r="J161" s="261" t="s">
        <v>574</v>
      </c>
      <c r="K161" s="261" t="s">
        <v>575</v>
      </c>
      <c r="L161" s="288">
        <v>443424</v>
      </c>
      <c r="M161" s="261" t="s">
        <v>576</v>
      </c>
      <c r="N161" s="261" t="s">
        <v>577</v>
      </c>
      <c r="O161" s="261" t="s">
        <v>578</v>
      </c>
      <c r="P161" s="287">
        <v>45562</v>
      </c>
      <c r="Q161" s="287" t="s">
        <v>592</v>
      </c>
      <c r="R161" s="261" t="s">
        <v>577</v>
      </c>
      <c r="S161" s="261" t="s">
        <v>580</v>
      </c>
      <c r="T161" s="261">
        <v>8</v>
      </c>
      <c r="U161" s="288">
        <v>0</v>
      </c>
      <c r="V161" s="289">
        <v>0</v>
      </c>
      <c r="W161" s="261" t="str">
        <f t="shared" si="36"/>
        <v>PERF</v>
      </c>
      <c r="X161" s="261" t="s">
        <v>581</v>
      </c>
      <c r="Y161" s="261" t="s">
        <v>581</v>
      </c>
      <c r="Z161" s="261" t="s">
        <v>573</v>
      </c>
      <c r="AA161" s="264" t="s">
        <v>380</v>
      </c>
      <c r="AB161" s="286">
        <f t="shared" si="37"/>
        <v>2534</v>
      </c>
      <c r="AC161" s="286">
        <v>7998</v>
      </c>
      <c r="AD161" s="286">
        <f t="shared" si="38"/>
        <v>7998</v>
      </c>
      <c r="AE161" s="261" t="s">
        <v>582</v>
      </c>
      <c r="AF161" s="261" t="s">
        <v>583</v>
      </c>
      <c r="AG161" s="290">
        <v>1609856</v>
      </c>
      <c r="AH161" s="261" t="s">
        <v>583</v>
      </c>
      <c r="AI161" s="291">
        <v>43539</v>
      </c>
      <c r="AJ161" s="261" t="s">
        <v>584</v>
      </c>
      <c r="AK161" s="292">
        <v>45688</v>
      </c>
      <c r="AL161" s="292" t="s">
        <v>585</v>
      </c>
      <c r="AM161" s="292" t="s">
        <v>442</v>
      </c>
      <c r="AN161" s="261" t="s">
        <v>442</v>
      </c>
      <c r="AO161" s="261" t="s">
        <v>442</v>
      </c>
      <c r="AP161" s="261" t="s">
        <v>442</v>
      </c>
      <c r="AQ161" s="261" t="s">
        <v>442</v>
      </c>
      <c r="AR161" s="290">
        <v>169</v>
      </c>
      <c r="AS161" s="287">
        <f t="shared" si="39"/>
        <v>50939</v>
      </c>
      <c r="AT161" s="261">
        <v>180</v>
      </c>
      <c r="AU161" s="261" t="s">
        <v>442</v>
      </c>
      <c r="AV161" s="290">
        <v>1000588</v>
      </c>
      <c r="AW161" s="290">
        <v>980360.18</v>
      </c>
      <c r="AX161" s="261" t="s">
        <v>442</v>
      </c>
      <c r="AY161" s="261" t="s">
        <v>442</v>
      </c>
      <c r="AZ161" s="290">
        <v>1000588</v>
      </c>
      <c r="BA161" s="261">
        <v>100</v>
      </c>
      <c r="BB161" s="261" t="s">
        <v>442</v>
      </c>
      <c r="BC161" s="261" t="s">
        <v>586</v>
      </c>
      <c r="BD161" s="261" t="s">
        <v>586</v>
      </c>
      <c r="BE161" s="289">
        <v>11354</v>
      </c>
      <c r="BF161" s="261" t="s">
        <v>442</v>
      </c>
      <c r="BG161" s="261" t="s">
        <v>442</v>
      </c>
      <c r="BH161" s="261" t="s">
        <v>587</v>
      </c>
      <c r="BI161" s="293">
        <v>0.1421</v>
      </c>
      <c r="BJ161" s="261" t="s">
        <v>591</v>
      </c>
      <c r="BK161" s="261" t="s">
        <v>442</v>
      </c>
      <c r="BL161" s="294">
        <f t="shared" si="40"/>
        <v>6.8000000000000005E-2</v>
      </c>
      <c r="BM161" s="261" t="s">
        <v>442</v>
      </c>
      <c r="BN161" s="261" t="s">
        <v>442</v>
      </c>
      <c r="BO161" s="261" t="s">
        <v>442</v>
      </c>
      <c r="BP161" s="261" t="s">
        <v>442</v>
      </c>
      <c r="BQ161" s="261" t="s">
        <v>442</v>
      </c>
      <c r="BR161" s="261" t="s">
        <v>442</v>
      </c>
      <c r="BS161" s="261" t="s">
        <v>442</v>
      </c>
      <c r="BT161" s="261" t="s">
        <v>442</v>
      </c>
      <c r="BU161" s="261" t="s">
        <v>442</v>
      </c>
      <c r="BV161" s="261" t="s">
        <v>442</v>
      </c>
      <c r="BW161" s="261" t="s">
        <v>442</v>
      </c>
      <c r="BX161" s="261" t="s">
        <v>442</v>
      </c>
      <c r="BY161" s="261" t="s">
        <v>442</v>
      </c>
      <c r="BZ161" s="261" t="s">
        <v>442</v>
      </c>
      <c r="CA161" s="261" t="s">
        <v>442</v>
      </c>
      <c r="CB161" s="261" t="s">
        <v>442</v>
      </c>
      <c r="CC161" s="290">
        <v>0</v>
      </c>
      <c r="CD161" s="261" t="s">
        <v>442</v>
      </c>
      <c r="CE161" s="261" t="s">
        <v>442</v>
      </c>
      <c r="CF161" s="261" t="s">
        <v>442</v>
      </c>
      <c r="CG161" s="261" t="s">
        <v>442</v>
      </c>
      <c r="CH161" s="261" t="s">
        <v>442</v>
      </c>
      <c r="CI161" s="261" t="s">
        <v>442</v>
      </c>
      <c r="CJ161" s="261" t="s">
        <v>442</v>
      </c>
      <c r="CK161" s="261" t="s">
        <v>442</v>
      </c>
      <c r="CL161" s="261" t="s">
        <v>442</v>
      </c>
      <c r="CM161" s="261" t="s">
        <v>442</v>
      </c>
      <c r="CN161" s="261" t="s">
        <v>442</v>
      </c>
      <c r="CO161" s="261" t="s">
        <v>442</v>
      </c>
      <c r="CP161" s="261" t="s">
        <v>442</v>
      </c>
      <c r="CQ161" s="261" t="s">
        <v>442</v>
      </c>
      <c r="CR161" s="261" t="s">
        <v>588</v>
      </c>
      <c r="CS161" s="261" t="s">
        <v>433</v>
      </c>
      <c r="CT161" s="261" t="s">
        <v>442</v>
      </c>
      <c r="CU161" s="261" t="s">
        <v>589</v>
      </c>
      <c r="CV161" s="261" t="s">
        <v>442</v>
      </c>
      <c r="CW161" s="261" t="s">
        <v>442</v>
      </c>
      <c r="CX161" s="293">
        <f t="shared" si="41"/>
        <v>0.31643809016601337</v>
      </c>
      <c r="CY161" s="289">
        <v>3162034</v>
      </c>
      <c r="CZ161" s="287">
        <v>45538</v>
      </c>
      <c r="DA161" s="293">
        <v>0.63287618033202675</v>
      </c>
      <c r="DB161" s="261" t="s">
        <v>442</v>
      </c>
      <c r="DC161" s="261" t="s">
        <v>442</v>
      </c>
      <c r="DD161" s="261" t="s">
        <v>577</v>
      </c>
    </row>
    <row r="162" spans="1:108">
      <c r="A162" s="264" t="s">
        <v>380</v>
      </c>
      <c r="B162" s="284">
        <v>1669</v>
      </c>
      <c r="C162" s="284">
        <f t="shared" si="34"/>
        <v>1669</v>
      </c>
      <c r="D162" s="285">
        <v>9310</v>
      </c>
      <c r="E162" s="286">
        <f t="shared" si="35"/>
        <v>9310</v>
      </c>
      <c r="F162" s="287">
        <v>45869</v>
      </c>
      <c r="G162" s="285" t="s">
        <v>159</v>
      </c>
      <c r="H162" s="285" t="s">
        <v>573</v>
      </c>
      <c r="I162" s="261">
        <v>2021</v>
      </c>
      <c r="J162" s="261" t="s">
        <v>574</v>
      </c>
      <c r="K162" s="261" t="s">
        <v>575</v>
      </c>
      <c r="L162" s="288">
        <v>2386875</v>
      </c>
      <c r="M162" s="261" t="s">
        <v>576</v>
      </c>
      <c r="N162" s="261" t="s">
        <v>577</v>
      </c>
      <c r="O162" s="261" t="s">
        <v>578</v>
      </c>
      <c r="P162" s="287">
        <v>42760</v>
      </c>
      <c r="Q162" s="287" t="s">
        <v>590</v>
      </c>
      <c r="R162" s="261" t="s">
        <v>577</v>
      </c>
      <c r="S162" s="261" t="s">
        <v>580</v>
      </c>
      <c r="T162" s="261">
        <v>85</v>
      </c>
      <c r="U162" s="288">
        <v>0</v>
      </c>
      <c r="V162" s="289">
        <v>0</v>
      </c>
      <c r="W162" s="261" t="str">
        <f t="shared" si="36"/>
        <v>PERF</v>
      </c>
      <c r="X162" s="261" t="s">
        <v>581</v>
      </c>
      <c r="Y162" s="261" t="s">
        <v>581</v>
      </c>
      <c r="Z162" s="261" t="s">
        <v>573</v>
      </c>
      <c r="AA162" s="264" t="s">
        <v>380</v>
      </c>
      <c r="AB162" s="286">
        <f t="shared" si="37"/>
        <v>1669</v>
      </c>
      <c r="AC162" s="286">
        <v>6955</v>
      </c>
      <c r="AD162" s="286">
        <f t="shared" si="38"/>
        <v>6955</v>
      </c>
      <c r="AE162" s="261" t="s">
        <v>582</v>
      </c>
      <c r="AF162" s="261" t="s">
        <v>583</v>
      </c>
      <c r="AG162" s="290">
        <v>5640416</v>
      </c>
      <c r="AH162" s="261" t="s">
        <v>583</v>
      </c>
      <c r="AI162" s="291">
        <v>40465</v>
      </c>
      <c r="AJ162" s="261" t="s">
        <v>584</v>
      </c>
      <c r="AK162" s="292">
        <v>45688</v>
      </c>
      <c r="AL162" s="292" t="s">
        <v>585</v>
      </c>
      <c r="AM162" s="292" t="s">
        <v>442</v>
      </c>
      <c r="AN162" s="261" t="s">
        <v>442</v>
      </c>
      <c r="AO162" s="261" t="s">
        <v>442</v>
      </c>
      <c r="AP162" s="261" t="s">
        <v>442</v>
      </c>
      <c r="AQ162" s="261" t="s">
        <v>442</v>
      </c>
      <c r="AR162" s="290" t="s">
        <v>442</v>
      </c>
      <c r="AS162" s="287" t="s">
        <v>442</v>
      </c>
      <c r="AT162" s="261">
        <v>180</v>
      </c>
      <c r="AU162" s="261" t="s">
        <v>442</v>
      </c>
      <c r="AV162" s="290" t="s">
        <v>442</v>
      </c>
      <c r="AW162" s="290" t="s">
        <v>442</v>
      </c>
      <c r="AX162" s="261" t="s">
        <v>442</v>
      </c>
      <c r="AY162" s="261" t="s">
        <v>442</v>
      </c>
      <c r="AZ162" s="290" t="s">
        <v>442</v>
      </c>
      <c r="BA162" s="261">
        <v>100</v>
      </c>
      <c r="BB162" s="261" t="s">
        <v>442</v>
      </c>
      <c r="BC162" s="261" t="s">
        <v>586</v>
      </c>
      <c r="BD162" s="261" t="s">
        <v>586</v>
      </c>
      <c r="BE162" s="289" t="s">
        <v>442</v>
      </c>
      <c r="BF162" s="261" t="s">
        <v>442</v>
      </c>
      <c r="BG162" s="261" t="s">
        <v>442</v>
      </c>
      <c r="BH162" s="261" t="s">
        <v>587</v>
      </c>
      <c r="BI162" s="293" t="s">
        <v>442</v>
      </c>
      <c r="BJ162" s="261" t="s">
        <v>442</v>
      </c>
      <c r="BK162" s="261" t="s">
        <v>442</v>
      </c>
      <c r="BL162" s="294" t="s">
        <v>442</v>
      </c>
      <c r="BM162" s="261" t="s">
        <v>442</v>
      </c>
      <c r="BN162" s="261" t="s">
        <v>442</v>
      </c>
      <c r="BO162" s="261" t="s">
        <v>442</v>
      </c>
      <c r="BP162" s="261" t="s">
        <v>442</v>
      </c>
      <c r="BQ162" s="261" t="s">
        <v>442</v>
      </c>
      <c r="BR162" s="261" t="s">
        <v>442</v>
      </c>
      <c r="BS162" s="261" t="s">
        <v>442</v>
      </c>
      <c r="BT162" s="261" t="s">
        <v>442</v>
      </c>
      <c r="BU162" s="261" t="s">
        <v>442</v>
      </c>
      <c r="BV162" s="261" t="s">
        <v>442</v>
      </c>
      <c r="BW162" s="261" t="s">
        <v>442</v>
      </c>
      <c r="BX162" s="261" t="s">
        <v>442</v>
      </c>
      <c r="BY162" s="261" t="s">
        <v>442</v>
      </c>
      <c r="BZ162" s="261" t="s">
        <v>442</v>
      </c>
      <c r="CA162" s="261" t="s">
        <v>442</v>
      </c>
      <c r="CB162" s="261">
        <v>45770</v>
      </c>
      <c r="CC162" s="290" t="s">
        <v>442</v>
      </c>
      <c r="CD162" s="261" t="s">
        <v>442</v>
      </c>
      <c r="CE162" s="261" t="s">
        <v>442</v>
      </c>
      <c r="CF162" s="261" t="s">
        <v>442</v>
      </c>
      <c r="CG162" s="261" t="s">
        <v>442</v>
      </c>
      <c r="CH162" s="261" t="s">
        <v>442</v>
      </c>
      <c r="CI162" s="261" t="s">
        <v>442</v>
      </c>
      <c r="CJ162" s="261" t="s">
        <v>442</v>
      </c>
      <c r="CK162" s="261" t="s">
        <v>442</v>
      </c>
      <c r="CL162" s="261" t="s">
        <v>442</v>
      </c>
      <c r="CM162" s="261" t="s">
        <v>442</v>
      </c>
      <c r="CN162" s="261" t="s">
        <v>442</v>
      </c>
      <c r="CO162" s="261" t="s">
        <v>442</v>
      </c>
      <c r="CP162" s="261" t="s">
        <v>442</v>
      </c>
      <c r="CQ162" s="261" t="s">
        <v>442</v>
      </c>
      <c r="CR162" s="261" t="s">
        <v>588</v>
      </c>
      <c r="CS162" s="261" t="s">
        <v>433</v>
      </c>
      <c r="CT162" s="261" t="s">
        <v>442</v>
      </c>
      <c r="CU162" s="261" t="s">
        <v>589</v>
      </c>
      <c r="CV162" s="261" t="s">
        <v>442</v>
      </c>
      <c r="CW162" s="261" t="s">
        <v>442</v>
      </c>
      <c r="CX162" s="293" t="s">
        <v>442</v>
      </c>
      <c r="CY162" s="289" t="s">
        <v>442</v>
      </c>
      <c r="CZ162" s="287" t="s">
        <v>442</v>
      </c>
      <c r="DA162" s="293" t="s">
        <v>442</v>
      </c>
      <c r="DB162" s="261" t="s">
        <v>442</v>
      </c>
      <c r="DC162" s="261" t="s">
        <v>442</v>
      </c>
      <c r="DD162" s="261" t="s">
        <v>577</v>
      </c>
    </row>
    <row r="163" spans="1:108">
      <c r="A163" s="264" t="s">
        <v>380</v>
      </c>
      <c r="B163" s="284">
        <v>2130</v>
      </c>
      <c r="C163" s="284">
        <f t="shared" si="34"/>
        <v>2130</v>
      </c>
      <c r="D163" s="285">
        <v>9105</v>
      </c>
      <c r="E163" s="286">
        <f t="shared" si="35"/>
        <v>9105</v>
      </c>
      <c r="F163" s="287">
        <v>45869</v>
      </c>
      <c r="G163" s="285" t="s">
        <v>159</v>
      </c>
      <c r="H163" s="285" t="s">
        <v>573</v>
      </c>
      <c r="I163" s="261">
        <v>2021</v>
      </c>
      <c r="J163" s="261" t="s">
        <v>574</v>
      </c>
      <c r="K163" s="261" t="s">
        <v>575</v>
      </c>
      <c r="L163" s="288">
        <v>1138896</v>
      </c>
      <c r="M163" s="261" t="s">
        <v>576</v>
      </c>
      <c r="N163" s="261" t="s">
        <v>577</v>
      </c>
      <c r="O163" s="261" t="s">
        <v>578</v>
      </c>
      <c r="P163" s="287">
        <v>44300</v>
      </c>
      <c r="Q163" s="287" t="s">
        <v>592</v>
      </c>
      <c r="R163" s="261" t="s">
        <v>577</v>
      </c>
      <c r="S163" s="261" t="s">
        <v>580</v>
      </c>
      <c r="T163" s="261">
        <v>12</v>
      </c>
      <c r="U163" s="288">
        <v>0</v>
      </c>
      <c r="V163" s="289">
        <v>0</v>
      </c>
      <c r="W163" s="261" t="str">
        <f t="shared" si="36"/>
        <v>PERF</v>
      </c>
      <c r="X163" s="261" t="s">
        <v>581</v>
      </c>
      <c r="Y163" s="261" t="s">
        <v>581</v>
      </c>
      <c r="Z163" s="261" t="s">
        <v>573</v>
      </c>
      <c r="AA163" s="264" t="s">
        <v>380</v>
      </c>
      <c r="AB163" s="286">
        <f t="shared" si="37"/>
        <v>2130</v>
      </c>
      <c r="AC163" s="286">
        <v>7365</v>
      </c>
      <c r="AD163" s="286">
        <f t="shared" si="38"/>
        <v>7365</v>
      </c>
      <c r="AE163" s="261" t="s">
        <v>593</v>
      </c>
      <c r="AF163" s="261" t="s">
        <v>583</v>
      </c>
      <c r="AG163" s="290">
        <v>6082371</v>
      </c>
      <c r="AH163" s="261" t="s">
        <v>583</v>
      </c>
      <c r="AI163" s="291">
        <v>41974</v>
      </c>
      <c r="AJ163" s="261" t="s">
        <v>584</v>
      </c>
      <c r="AK163" s="292">
        <v>45688</v>
      </c>
      <c r="AL163" s="292">
        <v>45866</v>
      </c>
      <c r="AM163" s="292" t="s">
        <v>442</v>
      </c>
      <c r="AN163" s="261" t="s">
        <v>442</v>
      </c>
      <c r="AO163" s="261" t="s">
        <v>442</v>
      </c>
      <c r="AP163" s="261" t="s">
        <v>442</v>
      </c>
      <c r="AQ163" s="261" t="s">
        <v>442</v>
      </c>
      <c r="AR163" s="290" t="s">
        <v>442</v>
      </c>
      <c r="AS163" s="287" t="s">
        <v>442</v>
      </c>
      <c r="AT163" s="261">
        <v>180</v>
      </c>
      <c r="AU163" s="261" t="s">
        <v>442</v>
      </c>
      <c r="AV163" s="290" t="s">
        <v>442</v>
      </c>
      <c r="AW163" s="290" t="s">
        <v>442</v>
      </c>
      <c r="AX163" s="261" t="s">
        <v>442</v>
      </c>
      <c r="AY163" s="261" t="s">
        <v>442</v>
      </c>
      <c r="AZ163" s="290" t="s">
        <v>442</v>
      </c>
      <c r="BA163" s="261">
        <v>100</v>
      </c>
      <c r="BB163" s="261" t="s">
        <v>442</v>
      </c>
      <c r="BC163" s="261" t="s">
        <v>586</v>
      </c>
      <c r="BD163" s="261" t="s">
        <v>586</v>
      </c>
      <c r="BE163" s="289" t="s">
        <v>442</v>
      </c>
      <c r="BF163" s="261" t="s">
        <v>442</v>
      </c>
      <c r="BG163" s="261" t="s">
        <v>442</v>
      </c>
      <c r="BH163" s="261" t="s">
        <v>587</v>
      </c>
      <c r="BI163" s="293" t="s">
        <v>442</v>
      </c>
      <c r="BJ163" s="261" t="s">
        <v>442</v>
      </c>
      <c r="BK163" s="261" t="s">
        <v>442</v>
      </c>
      <c r="BL163" s="294" t="s">
        <v>442</v>
      </c>
      <c r="BM163" s="261" t="s">
        <v>442</v>
      </c>
      <c r="BN163" s="261" t="s">
        <v>442</v>
      </c>
      <c r="BO163" s="261" t="s">
        <v>442</v>
      </c>
      <c r="BP163" s="261" t="s">
        <v>442</v>
      </c>
      <c r="BQ163" s="261" t="s">
        <v>442</v>
      </c>
      <c r="BR163" s="261" t="s">
        <v>442</v>
      </c>
      <c r="BS163" s="261" t="s">
        <v>442</v>
      </c>
      <c r="BT163" s="261" t="s">
        <v>442</v>
      </c>
      <c r="BU163" s="261" t="s">
        <v>442</v>
      </c>
      <c r="BV163" s="261" t="s">
        <v>442</v>
      </c>
      <c r="BW163" s="261" t="s">
        <v>442</v>
      </c>
      <c r="BX163" s="261" t="s">
        <v>442</v>
      </c>
      <c r="BY163" s="261" t="s">
        <v>442</v>
      </c>
      <c r="BZ163" s="261" t="s">
        <v>442</v>
      </c>
      <c r="CA163" s="261" t="s">
        <v>442</v>
      </c>
      <c r="CB163" s="261" t="s">
        <v>442</v>
      </c>
      <c r="CC163" s="290" t="s">
        <v>442</v>
      </c>
      <c r="CD163" s="261" t="s">
        <v>442</v>
      </c>
      <c r="CE163" s="261" t="s">
        <v>442</v>
      </c>
      <c r="CF163" s="261" t="s">
        <v>442</v>
      </c>
      <c r="CG163" s="261" t="s">
        <v>442</v>
      </c>
      <c r="CH163" s="261" t="s">
        <v>442</v>
      </c>
      <c r="CI163" s="261" t="s">
        <v>442</v>
      </c>
      <c r="CJ163" s="261" t="s">
        <v>442</v>
      </c>
      <c r="CK163" s="261" t="s">
        <v>442</v>
      </c>
      <c r="CL163" s="261" t="s">
        <v>442</v>
      </c>
      <c r="CM163" s="261" t="s">
        <v>442</v>
      </c>
      <c r="CN163" s="261" t="s">
        <v>442</v>
      </c>
      <c r="CO163" s="261" t="s">
        <v>442</v>
      </c>
      <c r="CP163" s="261" t="s">
        <v>442</v>
      </c>
      <c r="CQ163" s="261" t="s">
        <v>442</v>
      </c>
      <c r="CR163" s="261" t="s">
        <v>588</v>
      </c>
      <c r="CS163" s="261" t="s">
        <v>433</v>
      </c>
      <c r="CT163" s="261" t="s">
        <v>442</v>
      </c>
      <c r="CU163" s="261" t="s">
        <v>589</v>
      </c>
      <c r="CV163" s="261" t="s">
        <v>442</v>
      </c>
      <c r="CW163" s="261" t="s">
        <v>442</v>
      </c>
      <c r="CX163" s="293" t="s">
        <v>442</v>
      </c>
      <c r="CY163" s="289" t="s">
        <v>442</v>
      </c>
      <c r="CZ163" s="287" t="s">
        <v>442</v>
      </c>
      <c r="DA163" s="293" t="s">
        <v>442</v>
      </c>
      <c r="DB163" s="261" t="s">
        <v>442</v>
      </c>
      <c r="DC163" s="261" t="s">
        <v>442</v>
      </c>
      <c r="DD163" s="261" t="s">
        <v>577</v>
      </c>
    </row>
    <row r="164" spans="1:108">
      <c r="A164" s="264" t="s">
        <v>380</v>
      </c>
      <c r="B164" s="284">
        <v>2520</v>
      </c>
      <c r="C164" s="284">
        <f t="shared" si="34"/>
        <v>2520</v>
      </c>
      <c r="D164" s="285">
        <v>9034</v>
      </c>
      <c r="E164" s="286">
        <f t="shared" si="35"/>
        <v>9034</v>
      </c>
      <c r="F164" s="287">
        <v>45869</v>
      </c>
      <c r="G164" s="285" t="s">
        <v>159</v>
      </c>
      <c r="H164" s="285" t="s">
        <v>573</v>
      </c>
      <c r="I164" s="261">
        <v>2021</v>
      </c>
      <c r="J164" s="261" t="s">
        <v>574</v>
      </c>
      <c r="K164" s="261" t="s">
        <v>575</v>
      </c>
      <c r="L164" s="288">
        <v>599152</v>
      </c>
      <c r="M164" s="261" t="s">
        <v>576</v>
      </c>
      <c r="N164" s="261" t="s">
        <v>577</v>
      </c>
      <c r="O164" s="261" t="s">
        <v>578</v>
      </c>
      <c r="P164" s="287">
        <v>45525</v>
      </c>
      <c r="Q164" s="287" t="s">
        <v>592</v>
      </c>
      <c r="R164" s="261" t="s">
        <v>577</v>
      </c>
      <c r="S164" s="261" t="s">
        <v>580</v>
      </c>
      <c r="T164" s="261">
        <v>9</v>
      </c>
      <c r="U164" s="288">
        <v>0</v>
      </c>
      <c r="V164" s="289">
        <v>0</v>
      </c>
      <c r="W164" s="261" t="str">
        <f t="shared" si="36"/>
        <v>PERF</v>
      </c>
      <c r="X164" s="261" t="s">
        <v>581</v>
      </c>
      <c r="Y164" s="261" t="s">
        <v>581</v>
      </c>
      <c r="Z164" s="261" t="s">
        <v>573</v>
      </c>
      <c r="AA164" s="264" t="s">
        <v>380</v>
      </c>
      <c r="AB164" s="286">
        <f t="shared" si="37"/>
        <v>2520</v>
      </c>
      <c r="AC164" s="286">
        <v>7289</v>
      </c>
      <c r="AD164" s="286">
        <f t="shared" si="38"/>
        <v>7289</v>
      </c>
      <c r="AE164" s="261" t="s">
        <v>582</v>
      </c>
      <c r="AF164" s="261" t="s">
        <v>583</v>
      </c>
      <c r="AG164" s="290">
        <v>2008682</v>
      </c>
      <c r="AH164" s="261" t="s">
        <v>583</v>
      </c>
      <c r="AI164" s="291">
        <v>41694</v>
      </c>
      <c r="AJ164" s="261" t="s">
        <v>584</v>
      </c>
      <c r="AK164" s="292">
        <v>45688</v>
      </c>
      <c r="AL164" s="292" t="s">
        <v>585</v>
      </c>
      <c r="AM164" s="292" t="s">
        <v>442</v>
      </c>
      <c r="AN164" s="261" t="s">
        <v>442</v>
      </c>
      <c r="AO164" s="261" t="s">
        <v>442</v>
      </c>
      <c r="AP164" s="261" t="s">
        <v>442</v>
      </c>
      <c r="AQ164" s="261" t="s">
        <v>442</v>
      </c>
      <c r="AR164" s="290">
        <v>168</v>
      </c>
      <c r="AS164" s="287">
        <f t="shared" ref="AS164:AS183" si="42">(AR164*30)+F164</f>
        <v>50909</v>
      </c>
      <c r="AT164" s="261">
        <v>180</v>
      </c>
      <c r="AU164" s="261" t="s">
        <v>442</v>
      </c>
      <c r="AV164" s="290">
        <v>1717751</v>
      </c>
      <c r="AW164" s="290">
        <v>1015260.05</v>
      </c>
      <c r="AX164" s="261" t="s">
        <v>442</v>
      </c>
      <c r="AY164" s="261" t="s">
        <v>442</v>
      </c>
      <c r="AZ164" s="290">
        <v>1717751</v>
      </c>
      <c r="BA164" s="261">
        <v>100</v>
      </c>
      <c r="BB164" s="261" t="s">
        <v>442</v>
      </c>
      <c r="BC164" s="261" t="s">
        <v>586</v>
      </c>
      <c r="BD164" s="261" t="s">
        <v>586</v>
      </c>
      <c r="BE164" s="289">
        <v>14484</v>
      </c>
      <c r="BF164" s="261" t="s">
        <v>442</v>
      </c>
      <c r="BG164" s="261" t="s">
        <v>442</v>
      </c>
      <c r="BH164" s="261" t="s">
        <v>587</v>
      </c>
      <c r="BI164" s="293">
        <v>0.15210000000000001</v>
      </c>
      <c r="BJ164" s="261" t="s">
        <v>591</v>
      </c>
      <c r="BK164" s="261" t="s">
        <v>442</v>
      </c>
      <c r="BL164" s="294">
        <f t="shared" ref="BL164:BL183" si="43">BI164-IF(BJ164="Prime",10.75%-3.5%,7.41%)</f>
        <v>7.8000000000000014E-2</v>
      </c>
      <c r="BM164" s="261" t="s">
        <v>442</v>
      </c>
      <c r="BN164" s="261" t="s">
        <v>442</v>
      </c>
      <c r="BO164" s="261" t="s">
        <v>442</v>
      </c>
      <c r="BP164" s="261" t="s">
        <v>442</v>
      </c>
      <c r="BQ164" s="261" t="s">
        <v>442</v>
      </c>
      <c r="BR164" s="261" t="s">
        <v>442</v>
      </c>
      <c r="BS164" s="261" t="s">
        <v>442</v>
      </c>
      <c r="BT164" s="261" t="s">
        <v>442</v>
      </c>
      <c r="BU164" s="261" t="s">
        <v>442</v>
      </c>
      <c r="BV164" s="261" t="s">
        <v>442</v>
      </c>
      <c r="BW164" s="261" t="s">
        <v>442</v>
      </c>
      <c r="BX164" s="261" t="s">
        <v>442</v>
      </c>
      <c r="BY164" s="261" t="s">
        <v>442</v>
      </c>
      <c r="BZ164" s="261" t="s">
        <v>442</v>
      </c>
      <c r="CA164" s="261" t="s">
        <v>442</v>
      </c>
      <c r="CB164" s="261" t="s">
        <v>442</v>
      </c>
      <c r="CC164" s="290">
        <v>0</v>
      </c>
      <c r="CD164" s="261" t="s">
        <v>442</v>
      </c>
      <c r="CE164" s="261" t="s">
        <v>442</v>
      </c>
      <c r="CF164" s="261" t="s">
        <v>442</v>
      </c>
      <c r="CG164" s="261" t="s">
        <v>442</v>
      </c>
      <c r="CH164" s="261" t="s">
        <v>442</v>
      </c>
      <c r="CI164" s="261" t="s">
        <v>442</v>
      </c>
      <c r="CJ164" s="261" t="s">
        <v>442</v>
      </c>
      <c r="CK164" s="261" t="s">
        <v>442</v>
      </c>
      <c r="CL164" s="261" t="s">
        <v>442</v>
      </c>
      <c r="CM164" s="261" t="s">
        <v>442</v>
      </c>
      <c r="CN164" s="261" t="s">
        <v>442</v>
      </c>
      <c r="CO164" s="261" t="s">
        <v>442</v>
      </c>
      <c r="CP164" s="261" t="s">
        <v>442</v>
      </c>
      <c r="CQ164" s="261" t="s">
        <v>442</v>
      </c>
      <c r="CR164" s="261" t="s">
        <v>588</v>
      </c>
      <c r="CS164" s="261" t="s">
        <v>433</v>
      </c>
      <c r="CT164" s="261" t="s">
        <v>442</v>
      </c>
      <c r="CU164" s="261" t="s">
        <v>589</v>
      </c>
      <c r="CV164" s="261" t="s">
        <v>442</v>
      </c>
      <c r="CW164" s="261" t="s">
        <v>442</v>
      </c>
      <c r="CX164" s="293">
        <f t="shared" ref="CX164:CX183" si="44">AV164/CY164</f>
        <v>0.57661419992413643</v>
      </c>
      <c r="CY164" s="289">
        <v>2979030</v>
      </c>
      <c r="CZ164" s="287">
        <v>45041</v>
      </c>
      <c r="DA164" s="293">
        <v>0.57661419992413643</v>
      </c>
      <c r="DB164" s="261" t="s">
        <v>442</v>
      </c>
      <c r="DC164" s="261" t="s">
        <v>442</v>
      </c>
      <c r="DD164" s="261" t="s">
        <v>577</v>
      </c>
    </row>
    <row r="165" spans="1:108">
      <c r="A165" s="264" t="s">
        <v>380</v>
      </c>
      <c r="B165" s="284">
        <v>2496</v>
      </c>
      <c r="C165" s="284">
        <f t="shared" si="34"/>
        <v>2496</v>
      </c>
      <c r="D165" s="285">
        <v>11351</v>
      </c>
      <c r="E165" s="286">
        <f t="shared" si="35"/>
        <v>11351</v>
      </c>
      <c r="F165" s="287">
        <v>45869</v>
      </c>
      <c r="G165" s="285" t="s">
        <v>159</v>
      </c>
      <c r="H165" s="285" t="s">
        <v>573</v>
      </c>
      <c r="I165" s="261">
        <v>2021</v>
      </c>
      <c r="J165" s="261" t="s">
        <v>574</v>
      </c>
      <c r="K165" s="261" t="s">
        <v>575</v>
      </c>
      <c r="L165" s="288">
        <v>909158</v>
      </c>
      <c r="M165" s="261" t="s">
        <v>576</v>
      </c>
      <c r="N165" s="261" t="s">
        <v>577</v>
      </c>
      <c r="O165" s="261" t="s">
        <v>578</v>
      </c>
      <c r="P165" s="287">
        <v>45455</v>
      </c>
      <c r="Q165" s="287" t="s">
        <v>592</v>
      </c>
      <c r="R165" s="261" t="s">
        <v>577</v>
      </c>
      <c r="S165" s="261" t="s">
        <v>580</v>
      </c>
      <c r="T165" s="261">
        <v>10</v>
      </c>
      <c r="U165" s="288">
        <v>0</v>
      </c>
      <c r="V165" s="289">
        <v>0</v>
      </c>
      <c r="W165" s="261" t="str">
        <f t="shared" si="36"/>
        <v>PERF</v>
      </c>
      <c r="X165" s="261" t="s">
        <v>581</v>
      </c>
      <c r="Y165" s="261" t="s">
        <v>581</v>
      </c>
      <c r="Z165" s="261" t="s">
        <v>573</v>
      </c>
      <c r="AA165" s="264" t="s">
        <v>380</v>
      </c>
      <c r="AB165" s="286">
        <f t="shared" si="37"/>
        <v>2496</v>
      </c>
      <c r="AC165" s="286">
        <v>8486</v>
      </c>
      <c r="AD165" s="286">
        <f t="shared" si="38"/>
        <v>8486</v>
      </c>
      <c r="AE165" s="261" t="s">
        <v>582</v>
      </c>
      <c r="AF165" s="261" t="s">
        <v>583</v>
      </c>
      <c r="AG165" s="290">
        <v>3431256</v>
      </c>
      <c r="AH165" s="261" t="s">
        <v>583</v>
      </c>
      <c r="AI165" s="291">
        <v>45254</v>
      </c>
      <c r="AJ165" s="261" t="s">
        <v>584</v>
      </c>
      <c r="AK165" s="292">
        <v>45688</v>
      </c>
      <c r="AL165" s="292" t="s">
        <v>585</v>
      </c>
      <c r="AM165" s="292" t="s">
        <v>442</v>
      </c>
      <c r="AN165" s="261" t="s">
        <v>442</v>
      </c>
      <c r="AO165" s="261" t="s">
        <v>442</v>
      </c>
      <c r="AP165" s="261" t="s">
        <v>442</v>
      </c>
      <c r="AQ165" s="261" t="s">
        <v>442</v>
      </c>
      <c r="AR165" s="290">
        <v>166</v>
      </c>
      <c r="AS165" s="287">
        <f t="shared" si="42"/>
        <v>50849</v>
      </c>
      <c r="AT165" s="261">
        <v>180</v>
      </c>
      <c r="AU165" s="261" t="s">
        <v>442</v>
      </c>
      <c r="AV165" s="290">
        <v>1811783</v>
      </c>
      <c r="AW165" s="290">
        <v>1791640.85</v>
      </c>
      <c r="AX165" s="261" t="s">
        <v>442</v>
      </c>
      <c r="AY165" s="261" t="s">
        <v>442</v>
      </c>
      <c r="AZ165" s="290">
        <v>1811783</v>
      </c>
      <c r="BA165" s="261">
        <v>100</v>
      </c>
      <c r="BB165" s="261" t="s">
        <v>442</v>
      </c>
      <c r="BC165" s="261" t="s">
        <v>586</v>
      </c>
      <c r="BD165" s="261" t="s">
        <v>586</v>
      </c>
      <c r="BE165" s="289">
        <v>24478</v>
      </c>
      <c r="BF165" s="261" t="s">
        <v>442</v>
      </c>
      <c r="BG165" s="261" t="s">
        <v>442</v>
      </c>
      <c r="BH165" s="261" t="s">
        <v>587</v>
      </c>
      <c r="BI165" s="293">
        <v>0.1421</v>
      </c>
      <c r="BJ165" s="261" t="s">
        <v>591</v>
      </c>
      <c r="BK165" s="261" t="s">
        <v>442</v>
      </c>
      <c r="BL165" s="294">
        <f t="shared" si="43"/>
        <v>6.8000000000000005E-2</v>
      </c>
      <c r="BM165" s="261" t="s">
        <v>442</v>
      </c>
      <c r="BN165" s="261" t="s">
        <v>442</v>
      </c>
      <c r="BO165" s="261" t="s">
        <v>442</v>
      </c>
      <c r="BP165" s="261" t="s">
        <v>442</v>
      </c>
      <c r="BQ165" s="261" t="s">
        <v>442</v>
      </c>
      <c r="BR165" s="261" t="s">
        <v>442</v>
      </c>
      <c r="BS165" s="261" t="s">
        <v>442</v>
      </c>
      <c r="BT165" s="261" t="s">
        <v>442</v>
      </c>
      <c r="BU165" s="261" t="s">
        <v>442</v>
      </c>
      <c r="BV165" s="261" t="s">
        <v>442</v>
      </c>
      <c r="BW165" s="261" t="s">
        <v>442</v>
      </c>
      <c r="BX165" s="261" t="s">
        <v>442</v>
      </c>
      <c r="BY165" s="261" t="s">
        <v>442</v>
      </c>
      <c r="BZ165" s="261" t="s">
        <v>442</v>
      </c>
      <c r="CA165" s="261" t="s">
        <v>442</v>
      </c>
      <c r="CB165" s="261" t="s">
        <v>442</v>
      </c>
      <c r="CC165" s="290">
        <v>0</v>
      </c>
      <c r="CD165" s="261" t="s">
        <v>442</v>
      </c>
      <c r="CE165" s="261" t="s">
        <v>442</v>
      </c>
      <c r="CF165" s="261" t="s">
        <v>442</v>
      </c>
      <c r="CG165" s="261" t="s">
        <v>442</v>
      </c>
      <c r="CH165" s="261" t="s">
        <v>442</v>
      </c>
      <c r="CI165" s="261" t="s">
        <v>442</v>
      </c>
      <c r="CJ165" s="261" t="s">
        <v>442</v>
      </c>
      <c r="CK165" s="261" t="s">
        <v>442</v>
      </c>
      <c r="CL165" s="261" t="s">
        <v>442</v>
      </c>
      <c r="CM165" s="261" t="s">
        <v>442</v>
      </c>
      <c r="CN165" s="261" t="s">
        <v>442</v>
      </c>
      <c r="CO165" s="261" t="s">
        <v>442</v>
      </c>
      <c r="CP165" s="261" t="s">
        <v>442</v>
      </c>
      <c r="CQ165" s="261" t="s">
        <v>442</v>
      </c>
      <c r="CR165" s="261" t="s">
        <v>588</v>
      </c>
      <c r="CS165" s="261" t="s">
        <v>433</v>
      </c>
      <c r="CT165" s="261" t="s">
        <v>442</v>
      </c>
      <c r="CU165" s="261" t="s">
        <v>589</v>
      </c>
      <c r="CV165" s="261" t="s">
        <v>442</v>
      </c>
      <c r="CW165" s="261" t="s">
        <v>442</v>
      </c>
      <c r="CX165" s="293">
        <f t="shared" si="44"/>
        <v>0.52802326611596451</v>
      </c>
      <c r="CY165" s="289">
        <v>3431256</v>
      </c>
      <c r="CZ165" s="287">
        <v>45254</v>
      </c>
      <c r="DA165" s="293">
        <v>0.52802326611596451</v>
      </c>
      <c r="DB165" s="261" t="s">
        <v>442</v>
      </c>
      <c r="DC165" s="261" t="s">
        <v>442</v>
      </c>
      <c r="DD165" s="261" t="s">
        <v>577</v>
      </c>
    </row>
    <row r="166" spans="1:108">
      <c r="A166" s="264" t="s">
        <v>380</v>
      </c>
      <c r="B166" s="284">
        <v>1205</v>
      </c>
      <c r="C166" s="284">
        <f t="shared" si="34"/>
        <v>1205</v>
      </c>
      <c r="D166" s="285">
        <v>0</v>
      </c>
      <c r="E166" s="286">
        <f t="shared" si="35"/>
        <v>0</v>
      </c>
      <c r="F166" s="287">
        <v>45869</v>
      </c>
      <c r="G166" s="285" t="s">
        <v>159</v>
      </c>
      <c r="H166" s="285" t="s">
        <v>573</v>
      </c>
      <c r="I166" s="261">
        <v>2021</v>
      </c>
      <c r="J166" s="261" t="s">
        <v>574</v>
      </c>
      <c r="K166" s="261" t="s">
        <v>575</v>
      </c>
      <c r="L166" s="288">
        <v>368220</v>
      </c>
      <c r="M166" s="261" t="s">
        <v>576</v>
      </c>
      <c r="N166" s="261" t="s">
        <v>577</v>
      </c>
      <c r="O166" s="261" t="s">
        <v>578</v>
      </c>
      <c r="P166" s="287">
        <v>41184</v>
      </c>
      <c r="Q166" s="287" t="s">
        <v>592</v>
      </c>
      <c r="R166" s="261" t="s">
        <v>577</v>
      </c>
      <c r="S166" s="261" t="s">
        <v>580</v>
      </c>
      <c r="T166" s="261">
        <v>142</v>
      </c>
      <c r="U166" s="288">
        <v>0</v>
      </c>
      <c r="V166" s="289">
        <v>0</v>
      </c>
      <c r="W166" s="261" t="str">
        <f t="shared" si="36"/>
        <v>PERF</v>
      </c>
      <c r="X166" s="261" t="s">
        <v>581</v>
      </c>
      <c r="Y166" s="261" t="s">
        <v>581</v>
      </c>
      <c r="Z166" s="261" t="s">
        <v>573</v>
      </c>
      <c r="AA166" s="264" t="s">
        <v>380</v>
      </c>
      <c r="AB166" s="286">
        <f t="shared" si="37"/>
        <v>1205</v>
      </c>
      <c r="AC166" s="286">
        <v>6619</v>
      </c>
      <c r="AD166" s="286">
        <f t="shared" si="38"/>
        <v>6619</v>
      </c>
      <c r="AE166" s="261" t="s">
        <v>582</v>
      </c>
      <c r="AF166" s="261" t="s">
        <v>583</v>
      </c>
      <c r="AG166" s="290">
        <v>543969</v>
      </c>
      <c r="AH166" s="261" t="s">
        <v>583</v>
      </c>
      <c r="AI166" s="291">
        <v>40051</v>
      </c>
      <c r="AJ166" s="261" t="s">
        <v>584</v>
      </c>
      <c r="AK166" s="292">
        <v>45688</v>
      </c>
      <c r="AL166" s="292" t="s">
        <v>585</v>
      </c>
      <c r="AM166" s="292" t="s">
        <v>442</v>
      </c>
      <c r="AN166" s="261" t="s">
        <v>442</v>
      </c>
      <c r="AO166" s="261" t="s">
        <v>442</v>
      </c>
      <c r="AP166" s="261" t="s">
        <v>442</v>
      </c>
      <c r="AQ166" s="261" t="s">
        <v>442</v>
      </c>
      <c r="AR166" s="290">
        <v>6</v>
      </c>
      <c r="AS166" s="287">
        <f t="shared" si="42"/>
        <v>46049</v>
      </c>
      <c r="AT166" s="261">
        <v>180</v>
      </c>
      <c r="AU166" s="261" t="s">
        <v>442</v>
      </c>
      <c r="AV166" s="290">
        <v>559019</v>
      </c>
      <c r="AW166" s="290">
        <v>145040.73000000001</v>
      </c>
      <c r="AX166" s="261" t="s">
        <v>442</v>
      </c>
      <c r="AY166" s="261" t="s">
        <v>442</v>
      </c>
      <c r="AZ166" s="290">
        <v>559019</v>
      </c>
      <c r="BA166" s="261">
        <v>100</v>
      </c>
      <c r="BB166" s="261" t="s">
        <v>442</v>
      </c>
      <c r="BC166" s="261" t="s">
        <v>586</v>
      </c>
      <c r="BD166" s="261" t="s">
        <v>586</v>
      </c>
      <c r="BE166" s="289">
        <v>6432</v>
      </c>
      <c r="BF166" s="261" t="s">
        <v>442</v>
      </c>
      <c r="BG166" s="261" t="s">
        <v>442</v>
      </c>
      <c r="BH166" s="261" t="s">
        <v>587</v>
      </c>
      <c r="BI166" s="293">
        <v>0.13750000000000001</v>
      </c>
      <c r="BJ166" s="261" t="s">
        <v>596</v>
      </c>
      <c r="BK166" s="261" t="s">
        <v>442</v>
      </c>
      <c r="BL166" s="294">
        <f t="shared" si="43"/>
        <v>6.3400000000000012E-2</v>
      </c>
      <c r="BM166" s="261" t="s">
        <v>442</v>
      </c>
      <c r="BN166" s="261" t="s">
        <v>442</v>
      </c>
      <c r="BO166" s="261" t="s">
        <v>442</v>
      </c>
      <c r="BP166" s="261" t="s">
        <v>442</v>
      </c>
      <c r="BQ166" s="261" t="s">
        <v>442</v>
      </c>
      <c r="BR166" s="261" t="s">
        <v>442</v>
      </c>
      <c r="BS166" s="261" t="s">
        <v>442</v>
      </c>
      <c r="BT166" s="261" t="s">
        <v>442</v>
      </c>
      <c r="BU166" s="261" t="s">
        <v>442</v>
      </c>
      <c r="BV166" s="261" t="s">
        <v>442</v>
      </c>
      <c r="BW166" s="261" t="s">
        <v>442</v>
      </c>
      <c r="BX166" s="261" t="s">
        <v>442</v>
      </c>
      <c r="BY166" s="261" t="s">
        <v>442</v>
      </c>
      <c r="BZ166" s="261" t="s">
        <v>442</v>
      </c>
      <c r="CA166" s="261" t="s">
        <v>442</v>
      </c>
      <c r="CB166" s="261" t="s">
        <v>442</v>
      </c>
      <c r="CC166" s="290">
        <v>743</v>
      </c>
      <c r="CD166" s="261" t="s">
        <v>442</v>
      </c>
      <c r="CE166" s="261" t="s">
        <v>442</v>
      </c>
      <c r="CF166" s="261" t="s">
        <v>442</v>
      </c>
      <c r="CG166" s="261" t="s">
        <v>442</v>
      </c>
      <c r="CH166" s="261" t="s">
        <v>442</v>
      </c>
      <c r="CI166" s="261" t="s">
        <v>442</v>
      </c>
      <c r="CJ166" s="261" t="s">
        <v>442</v>
      </c>
      <c r="CK166" s="261" t="s">
        <v>442</v>
      </c>
      <c r="CL166" s="261" t="s">
        <v>442</v>
      </c>
      <c r="CM166" s="261" t="s">
        <v>442</v>
      </c>
      <c r="CN166" s="261" t="s">
        <v>442</v>
      </c>
      <c r="CO166" s="261" t="s">
        <v>442</v>
      </c>
      <c r="CP166" s="261" t="s">
        <v>442</v>
      </c>
      <c r="CQ166" s="261" t="s">
        <v>442</v>
      </c>
      <c r="CR166" s="261" t="s">
        <v>588</v>
      </c>
      <c r="CS166" s="261" t="s">
        <v>433</v>
      </c>
      <c r="CT166" s="261" t="s">
        <v>442</v>
      </c>
      <c r="CU166" s="261" t="s">
        <v>589</v>
      </c>
      <c r="CV166" s="261" t="s">
        <v>442</v>
      </c>
      <c r="CW166" s="261" t="s">
        <v>442</v>
      </c>
      <c r="CX166" s="293">
        <f t="shared" si="44"/>
        <v>0.32770988987797767</v>
      </c>
      <c r="CY166" s="289">
        <v>1705835</v>
      </c>
      <c r="CZ166" s="287">
        <v>44726</v>
      </c>
      <c r="DA166" s="293">
        <v>0.25183108241731128</v>
      </c>
      <c r="DB166" s="261" t="s">
        <v>442</v>
      </c>
      <c r="DC166" s="261" t="s">
        <v>442</v>
      </c>
      <c r="DD166" s="261" t="s">
        <v>577</v>
      </c>
    </row>
    <row r="167" spans="1:108">
      <c r="A167" s="264" t="s">
        <v>380</v>
      </c>
      <c r="B167" s="284">
        <v>1397</v>
      </c>
      <c r="C167" s="284">
        <f t="shared" si="34"/>
        <v>1397</v>
      </c>
      <c r="D167" s="285">
        <v>0</v>
      </c>
      <c r="E167" s="286">
        <f t="shared" si="35"/>
        <v>0</v>
      </c>
      <c r="F167" s="287">
        <v>45869</v>
      </c>
      <c r="G167" s="285" t="s">
        <v>159</v>
      </c>
      <c r="H167" s="285" t="s">
        <v>573</v>
      </c>
      <c r="I167" s="261">
        <v>2021</v>
      </c>
      <c r="J167" s="261" t="s">
        <v>574</v>
      </c>
      <c r="K167" s="261" t="s">
        <v>575</v>
      </c>
      <c r="L167" s="288">
        <v>546300</v>
      </c>
      <c r="M167" s="261" t="s">
        <v>576</v>
      </c>
      <c r="N167" s="261" t="s">
        <v>577</v>
      </c>
      <c r="O167" s="261" t="s">
        <v>578</v>
      </c>
      <c r="P167" s="287">
        <v>41887</v>
      </c>
      <c r="Q167" s="287" t="s">
        <v>579</v>
      </c>
      <c r="R167" s="261" t="s">
        <v>577</v>
      </c>
      <c r="S167" s="261" t="s">
        <v>580</v>
      </c>
      <c r="T167" s="261">
        <v>107</v>
      </c>
      <c r="U167" s="288">
        <v>0</v>
      </c>
      <c r="V167" s="289">
        <v>0</v>
      </c>
      <c r="W167" s="261" t="str">
        <f t="shared" si="36"/>
        <v>PERF</v>
      </c>
      <c r="X167" s="261" t="s">
        <v>581</v>
      </c>
      <c r="Y167" s="261" t="s">
        <v>581</v>
      </c>
      <c r="Z167" s="261" t="s">
        <v>573</v>
      </c>
      <c r="AA167" s="264" t="s">
        <v>380</v>
      </c>
      <c r="AB167" s="286">
        <f t="shared" si="37"/>
        <v>1397</v>
      </c>
      <c r="AC167" s="286">
        <v>7307</v>
      </c>
      <c r="AD167" s="286">
        <f t="shared" si="38"/>
        <v>7307</v>
      </c>
      <c r="AE167" s="261" t="s">
        <v>582</v>
      </c>
      <c r="AF167" s="261" t="s">
        <v>583</v>
      </c>
      <c r="AG167" s="290">
        <v>1983424</v>
      </c>
      <c r="AH167" s="261" t="s">
        <v>583</v>
      </c>
      <c r="AI167" s="291">
        <v>41772</v>
      </c>
      <c r="AJ167" s="261" t="s">
        <v>584</v>
      </c>
      <c r="AK167" s="292">
        <v>45688</v>
      </c>
      <c r="AL167" s="292" t="s">
        <v>585</v>
      </c>
      <c r="AM167" s="292" t="s">
        <v>442</v>
      </c>
      <c r="AN167" s="261" t="s">
        <v>442</v>
      </c>
      <c r="AO167" s="261" t="s">
        <v>442</v>
      </c>
      <c r="AP167" s="261" t="s">
        <v>442</v>
      </c>
      <c r="AQ167" s="261" t="s">
        <v>442</v>
      </c>
      <c r="AR167" s="290">
        <v>49</v>
      </c>
      <c r="AS167" s="287">
        <f t="shared" si="42"/>
        <v>47339</v>
      </c>
      <c r="AT167" s="261">
        <v>180</v>
      </c>
      <c r="AU167" s="261" t="s">
        <v>442</v>
      </c>
      <c r="AV167" s="290">
        <v>1470769</v>
      </c>
      <c r="AW167" s="290">
        <v>739913.48</v>
      </c>
      <c r="AX167" s="261" t="s">
        <v>442</v>
      </c>
      <c r="AY167" s="261" t="s">
        <v>442</v>
      </c>
      <c r="AZ167" s="290">
        <v>1470769</v>
      </c>
      <c r="BA167" s="261">
        <v>100</v>
      </c>
      <c r="BB167" s="261" t="s">
        <v>442</v>
      </c>
      <c r="BC167" s="261" t="s">
        <v>586</v>
      </c>
      <c r="BD167" s="261" t="s">
        <v>586</v>
      </c>
      <c r="BE167" s="289">
        <v>19820</v>
      </c>
      <c r="BF167" s="261" t="s">
        <v>442</v>
      </c>
      <c r="BG167" s="261" t="s">
        <v>442</v>
      </c>
      <c r="BH167" s="261" t="s">
        <v>587</v>
      </c>
      <c r="BI167" s="293">
        <v>0.14749999999999999</v>
      </c>
      <c r="BJ167" s="261" t="s">
        <v>596</v>
      </c>
      <c r="BK167" s="261" t="s">
        <v>442</v>
      </c>
      <c r="BL167" s="294">
        <f t="shared" si="43"/>
        <v>7.3399999999999993E-2</v>
      </c>
      <c r="BM167" s="261" t="s">
        <v>442</v>
      </c>
      <c r="BN167" s="261" t="s">
        <v>442</v>
      </c>
      <c r="BO167" s="261" t="s">
        <v>442</v>
      </c>
      <c r="BP167" s="261" t="s">
        <v>442</v>
      </c>
      <c r="BQ167" s="261" t="s">
        <v>442</v>
      </c>
      <c r="BR167" s="261" t="s">
        <v>442</v>
      </c>
      <c r="BS167" s="261" t="s">
        <v>442</v>
      </c>
      <c r="BT167" s="261" t="s">
        <v>442</v>
      </c>
      <c r="BU167" s="261" t="s">
        <v>442</v>
      </c>
      <c r="BV167" s="261" t="s">
        <v>442</v>
      </c>
      <c r="BW167" s="261" t="s">
        <v>442</v>
      </c>
      <c r="BX167" s="261" t="s">
        <v>442</v>
      </c>
      <c r="BY167" s="261" t="s">
        <v>442</v>
      </c>
      <c r="BZ167" s="261" t="s">
        <v>442</v>
      </c>
      <c r="CA167" s="261" t="s">
        <v>442</v>
      </c>
      <c r="CB167" s="261" t="s">
        <v>442</v>
      </c>
      <c r="CC167" s="290">
        <v>2000</v>
      </c>
      <c r="CD167" s="261" t="s">
        <v>442</v>
      </c>
      <c r="CE167" s="261" t="s">
        <v>442</v>
      </c>
      <c r="CF167" s="261" t="s">
        <v>442</v>
      </c>
      <c r="CG167" s="261" t="s">
        <v>442</v>
      </c>
      <c r="CH167" s="261" t="s">
        <v>442</v>
      </c>
      <c r="CI167" s="261" t="s">
        <v>442</v>
      </c>
      <c r="CJ167" s="261" t="s">
        <v>442</v>
      </c>
      <c r="CK167" s="261" t="s">
        <v>442</v>
      </c>
      <c r="CL167" s="261" t="s">
        <v>442</v>
      </c>
      <c r="CM167" s="261" t="s">
        <v>442</v>
      </c>
      <c r="CN167" s="261" t="s">
        <v>442</v>
      </c>
      <c r="CO167" s="261" t="s">
        <v>442</v>
      </c>
      <c r="CP167" s="261" t="s">
        <v>442</v>
      </c>
      <c r="CQ167" s="261" t="s">
        <v>442</v>
      </c>
      <c r="CR167" s="261" t="s">
        <v>588</v>
      </c>
      <c r="CS167" s="261" t="s">
        <v>433</v>
      </c>
      <c r="CT167" s="261" t="s">
        <v>442</v>
      </c>
      <c r="CU167" s="261" t="s">
        <v>589</v>
      </c>
      <c r="CV167" s="261" t="s">
        <v>442</v>
      </c>
      <c r="CW167" s="261" t="s">
        <v>442</v>
      </c>
      <c r="CX167" s="293">
        <f t="shared" si="44"/>
        <v>0.61282041666666665</v>
      </c>
      <c r="CY167" s="289">
        <v>2400000</v>
      </c>
      <c r="CZ167" s="287">
        <v>45107</v>
      </c>
      <c r="DA167" s="293">
        <v>0.7415303031525281</v>
      </c>
      <c r="DB167" s="261" t="s">
        <v>442</v>
      </c>
      <c r="DC167" s="261" t="s">
        <v>442</v>
      </c>
      <c r="DD167" s="261" t="s">
        <v>577</v>
      </c>
    </row>
    <row r="168" spans="1:108">
      <c r="A168" s="264" t="s">
        <v>380</v>
      </c>
      <c r="B168" s="284">
        <v>1186</v>
      </c>
      <c r="C168" s="284">
        <f t="shared" si="34"/>
        <v>1186</v>
      </c>
      <c r="D168" s="285">
        <v>8723</v>
      </c>
      <c r="E168" s="286">
        <f t="shared" si="35"/>
        <v>8723</v>
      </c>
      <c r="F168" s="287">
        <v>45869</v>
      </c>
      <c r="G168" s="285" t="s">
        <v>159</v>
      </c>
      <c r="H168" s="285" t="s">
        <v>573</v>
      </c>
      <c r="I168" s="261">
        <v>2021</v>
      </c>
      <c r="J168" s="261" t="s">
        <v>574</v>
      </c>
      <c r="K168" s="261" t="s">
        <v>575</v>
      </c>
      <c r="L168" s="288">
        <v>675360</v>
      </c>
      <c r="M168" s="261" t="s">
        <v>576</v>
      </c>
      <c r="N168" s="261" t="s">
        <v>577</v>
      </c>
      <c r="O168" s="261" t="s">
        <v>578</v>
      </c>
      <c r="P168" s="287">
        <v>41113</v>
      </c>
      <c r="Q168" s="287" t="s">
        <v>579</v>
      </c>
      <c r="R168" s="261" t="s">
        <v>577</v>
      </c>
      <c r="S168" s="261" t="s">
        <v>580</v>
      </c>
      <c r="T168" s="261">
        <v>150</v>
      </c>
      <c r="U168" s="288">
        <v>0</v>
      </c>
      <c r="V168" s="289">
        <v>0</v>
      </c>
      <c r="W168" s="261" t="str">
        <f t="shared" si="36"/>
        <v>PERF</v>
      </c>
      <c r="X168" s="261" t="s">
        <v>581</v>
      </c>
      <c r="Y168" s="261" t="s">
        <v>581</v>
      </c>
      <c r="Z168" s="261" t="s">
        <v>573</v>
      </c>
      <c r="AA168" s="264" t="s">
        <v>380</v>
      </c>
      <c r="AB168" s="286">
        <f t="shared" si="37"/>
        <v>1186</v>
      </c>
      <c r="AC168" s="286">
        <v>7077</v>
      </c>
      <c r="AD168" s="286">
        <f t="shared" si="38"/>
        <v>7077</v>
      </c>
      <c r="AE168" s="261" t="s">
        <v>582</v>
      </c>
      <c r="AF168" s="261" t="s">
        <v>583</v>
      </c>
      <c r="AG168" s="290">
        <v>2609600</v>
      </c>
      <c r="AH168" s="261" t="s">
        <v>583</v>
      </c>
      <c r="AI168" s="291">
        <v>41031</v>
      </c>
      <c r="AJ168" s="261" t="s">
        <v>584</v>
      </c>
      <c r="AK168" s="292">
        <v>45688</v>
      </c>
      <c r="AL168" s="292" t="s">
        <v>585</v>
      </c>
      <c r="AM168" s="292" t="s">
        <v>442</v>
      </c>
      <c r="AN168" s="261" t="s">
        <v>442</v>
      </c>
      <c r="AO168" s="261" t="s">
        <v>442</v>
      </c>
      <c r="AP168" s="261" t="s">
        <v>442</v>
      </c>
      <c r="AQ168" s="261" t="s">
        <v>442</v>
      </c>
      <c r="AR168" s="290">
        <v>23</v>
      </c>
      <c r="AS168" s="287">
        <f t="shared" si="42"/>
        <v>46559</v>
      </c>
      <c r="AT168" s="261">
        <v>180</v>
      </c>
      <c r="AU168" s="261" t="s">
        <v>442</v>
      </c>
      <c r="AV168" s="290">
        <v>1791909</v>
      </c>
      <c r="AW168" s="290">
        <v>521809.47</v>
      </c>
      <c r="AX168" s="261" t="s">
        <v>442</v>
      </c>
      <c r="AY168" s="261" t="s">
        <v>442</v>
      </c>
      <c r="AZ168" s="290">
        <v>1791909</v>
      </c>
      <c r="BA168" s="261">
        <v>100</v>
      </c>
      <c r="BB168" s="261" t="s">
        <v>442</v>
      </c>
      <c r="BC168" s="261" t="s">
        <v>586</v>
      </c>
      <c r="BD168" s="261" t="s">
        <v>586</v>
      </c>
      <c r="BE168" s="289">
        <v>25139</v>
      </c>
      <c r="BF168" s="261" t="s">
        <v>442</v>
      </c>
      <c r="BG168" s="261" t="s">
        <v>442</v>
      </c>
      <c r="BH168" s="261" t="s">
        <v>587</v>
      </c>
      <c r="BI168" s="293">
        <v>0.1525</v>
      </c>
      <c r="BJ168" s="261" t="s">
        <v>596</v>
      </c>
      <c r="BK168" s="261" t="s">
        <v>442</v>
      </c>
      <c r="BL168" s="294">
        <f t="shared" si="43"/>
        <v>7.8399999999999997E-2</v>
      </c>
      <c r="BM168" s="261" t="s">
        <v>442</v>
      </c>
      <c r="BN168" s="261" t="s">
        <v>442</v>
      </c>
      <c r="BO168" s="261" t="s">
        <v>442</v>
      </c>
      <c r="BP168" s="261" t="s">
        <v>442</v>
      </c>
      <c r="BQ168" s="261" t="s">
        <v>442</v>
      </c>
      <c r="BR168" s="261" t="s">
        <v>442</v>
      </c>
      <c r="BS168" s="261" t="s">
        <v>442</v>
      </c>
      <c r="BT168" s="261" t="s">
        <v>442</v>
      </c>
      <c r="BU168" s="261" t="s">
        <v>442</v>
      </c>
      <c r="BV168" s="261" t="s">
        <v>442</v>
      </c>
      <c r="BW168" s="261" t="s">
        <v>442</v>
      </c>
      <c r="BX168" s="261" t="s">
        <v>442</v>
      </c>
      <c r="BY168" s="261" t="s">
        <v>442</v>
      </c>
      <c r="BZ168" s="261" t="s">
        <v>442</v>
      </c>
      <c r="CA168" s="261" t="s">
        <v>442</v>
      </c>
      <c r="CB168" s="261">
        <v>45580</v>
      </c>
      <c r="CC168" s="290">
        <v>0</v>
      </c>
      <c r="CD168" s="261" t="s">
        <v>442</v>
      </c>
      <c r="CE168" s="261" t="s">
        <v>442</v>
      </c>
      <c r="CF168" s="261" t="s">
        <v>442</v>
      </c>
      <c r="CG168" s="261" t="s">
        <v>442</v>
      </c>
      <c r="CH168" s="261" t="s">
        <v>442</v>
      </c>
      <c r="CI168" s="261" t="s">
        <v>442</v>
      </c>
      <c r="CJ168" s="261" t="s">
        <v>442</v>
      </c>
      <c r="CK168" s="261" t="s">
        <v>442</v>
      </c>
      <c r="CL168" s="261" t="s">
        <v>442</v>
      </c>
      <c r="CM168" s="261" t="s">
        <v>442</v>
      </c>
      <c r="CN168" s="261" t="s">
        <v>442</v>
      </c>
      <c r="CO168" s="261" t="s">
        <v>442</v>
      </c>
      <c r="CP168" s="261" t="s">
        <v>442</v>
      </c>
      <c r="CQ168" s="261" t="s">
        <v>442</v>
      </c>
      <c r="CR168" s="261" t="s">
        <v>588</v>
      </c>
      <c r="CS168" s="261" t="s">
        <v>433</v>
      </c>
      <c r="CT168" s="261" t="s">
        <v>442</v>
      </c>
      <c r="CU168" s="261" t="s">
        <v>589</v>
      </c>
      <c r="CV168" s="261" t="s">
        <v>442</v>
      </c>
      <c r="CW168" s="261" t="s">
        <v>442</v>
      </c>
      <c r="CX168" s="293">
        <f t="shared" si="44"/>
        <v>0.52703205882352944</v>
      </c>
      <c r="CY168" s="289">
        <v>3400000</v>
      </c>
      <c r="CZ168" s="287">
        <v>45107</v>
      </c>
      <c r="DA168" s="293">
        <v>0.77205472103004291</v>
      </c>
      <c r="DB168" s="261" t="s">
        <v>442</v>
      </c>
      <c r="DC168" s="261" t="s">
        <v>442</v>
      </c>
      <c r="DD168" s="261" t="s">
        <v>577</v>
      </c>
    </row>
    <row r="169" spans="1:108">
      <c r="A169" s="264" t="s">
        <v>380</v>
      </c>
      <c r="B169" s="284">
        <v>2535</v>
      </c>
      <c r="C169" s="284">
        <f t="shared" si="34"/>
        <v>2535</v>
      </c>
      <c r="D169" s="285">
        <v>10578</v>
      </c>
      <c r="E169" s="286">
        <f t="shared" si="35"/>
        <v>10578</v>
      </c>
      <c r="F169" s="287">
        <v>45869</v>
      </c>
      <c r="G169" s="285" t="s">
        <v>159</v>
      </c>
      <c r="H169" s="285" t="s">
        <v>573</v>
      </c>
      <c r="I169" s="261">
        <v>2021</v>
      </c>
      <c r="J169" s="261" t="s">
        <v>574</v>
      </c>
      <c r="K169" s="261" t="s">
        <v>575</v>
      </c>
      <c r="L169" s="288">
        <v>513504</v>
      </c>
      <c r="M169" s="261" t="s">
        <v>576</v>
      </c>
      <c r="N169" s="261" t="s">
        <v>577</v>
      </c>
      <c r="O169" s="261" t="s">
        <v>578</v>
      </c>
      <c r="P169" s="287">
        <v>45562</v>
      </c>
      <c r="Q169" s="287" t="s">
        <v>592</v>
      </c>
      <c r="R169" s="261" t="s">
        <v>577</v>
      </c>
      <c r="S169" s="261" t="s">
        <v>580</v>
      </c>
      <c r="T169" s="261">
        <v>6</v>
      </c>
      <c r="U169" s="288">
        <v>0</v>
      </c>
      <c r="V169" s="289">
        <v>0</v>
      </c>
      <c r="W169" s="261" t="str">
        <f t="shared" si="36"/>
        <v>PERF</v>
      </c>
      <c r="X169" s="261" t="s">
        <v>581</v>
      </c>
      <c r="Y169" s="261" t="s">
        <v>581</v>
      </c>
      <c r="Z169" s="261" t="s">
        <v>573</v>
      </c>
      <c r="AA169" s="264" t="s">
        <v>380</v>
      </c>
      <c r="AB169" s="286">
        <f t="shared" si="37"/>
        <v>2535</v>
      </c>
      <c r="AC169" s="286">
        <v>8158</v>
      </c>
      <c r="AD169" s="286">
        <f t="shared" si="38"/>
        <v>8158</v>
      </c>
      <c r="AE169" s="261" t="s">
        <v>582</v>
      </c>
      <c r="AF169" s="261" t="s">
        <v>583</v>
      </c>
      <c r="AG169" s="290">
        <v>1621238</v>
      </c>
      <c r="AH169" s="261" t="s">
        <v>583</v>
      </c>
      <c r="AI169" s="291">
        <v>44146</v>
      </c>
      <c r="AJ169" s="261" t="s">
        <v>584</v>
      </c>
      <c r="AK169" s="292">
        <v>45688</v>
      </c>
      <c r="AL169" s="292" t="s">
        <v>585</v>
      </c>
      <c r="AM169" s="292" t="s">
        <v>442</v>
      </c>
      <c r="AN169" s="261" t="s">
        <v>442</v>
      </c>
      <c r="AO169" s="261" t="s">
        <v>442</v>
      </c>
      <c r="AP169" s="261" t="s">
        <v>442</v>
      </c>
      <c r="AQ169" s="261" t="s">
        <v>442</v>
      </c>
      <c r="AR169" s="290">
        <v>169</v>
      </c>
      <c r="AS169" s="287">
        <f t="shared" si="42"/>
        <v>50939</v>
      </c>
      <c r="AT169" s="261">
        <v>180</v>
      </c>
      <c r="AU169" s="261" t="s">
        <v>442</v>
      </c>
      <c r="AV169" s="290">
        <v>1289347</v>
      </c>
      <c r="AW169" s="290">
        <v>1265027.48</v>
      </c>
      <c r="AX169" s="261" t="s">
        <v>442</v>
      </c>
      <c r="AY169" s="261" t="s">
        <v>442</v>
      </c>
      <c r="AZ169" s="290">
        <v>1289347</v>
      </c>
      <c r="BA169" s="261">
        <v>100</v>
      </c>
      <c r="BB169" s="261" t="s">
        <v>442</v>
      </c>
      <c r="BC169" s="261" t="s">
        <v>586</v>
      </c>
      <c r="BD169" s="261" t="s">
        <v>586</v>
      </c>
      <c r="BE169" s="289">
        <v>15040</v>
      </c>
      <c r="BF169" s="261" t="s">
        <v>442</v>
      </c>
      <c r="BG169" s="261" t="s">
        <v>442</v>
      </c>
      <c r="BH169" s="261" t="s">
        <v>587</v>
      </c>
      <c r="BI169" s="293">
        <v>0.1459</v>
      </c>
      <c r="BJ169" s="261" t="s">
        <v>591</v>
      </c>
      <c r="BK169" s="261" t="s">
        <v>442</v>
      </c>
      <c r="BL169" s="294">
        <f t="shared" si="43"/>
        <v>7.1800000000000003E-2</v>
      </c>
      <c r="BM169" s="261" t="s">
        <v>442</v>
      </c>
      <c r="BN169" s="261" t="s">
        <v>442</v>
      </c>
      <c r="BO169" s="261" t="s">
        <v>442</v>
      </c>
      <c r="BP169" s="261" t="s">
        <v>442</v>
      </c>
      <c r="BQ169" s="261" t="s">
        <v>442</v>
      </c>
      <c r="BR169" s="261" t="s">
        <v>442</v>
      </c>
      <c r="BS169" s="261" t="s">
        <v>442</v>
      </c>
      <c r="BT169" s="261" t="s">
        <v>442</v>
      </c>
      <c r="BU169" s="261" t="s">
        <v>442</v>
      </c>
      <c r="BV169" s="261" t="s">
        <v>442</v>
      </c>
      <c r="BW169" s="261" t="s">
        <v>442</v>
      </c>
      <c r="BX169" s="261" t="s">
        <v>442</v>
      </c>
      <c r="BY169" s="261" t="s">
        <v>442</v>
      </c>
      <c r="BZ169" s="261" t="s">
        <v>442</v>
      </c>
      <c r="CA169" s="261" t="s">
        <v>442</v>
      </c>
      <c r="CB169" s="261" t="s">
        <v>442</v>
      </c>
      <c r="CC169" s="290">
        <v>0</v>
      </c>
      <c r="CD169" s="261" t="s">
        <v>442</v>
      </c>
      <c r="CE169" s="261" t="s">
        <v>442</v>
      </c>
      <c r="CF169" s="261" t="s">
        <v>442</v>
      </c>
      <c r="CG169" s="261" t="s">
        <v>442</v>
      </c>
      <c r="CH169" s="261" t="s">
        <v>442</v>
      </c>
      <c r="CI169" s="261" t="s">
        <v>442</v>
      </c>
      <c r="CJ169" s="261" t="s">
        <v>442</v>
      </c>
      <c r="CK169" s="261" t="s">
        <v>442</v>
      </c>
      <c r="CL169" s="261" t="s">
        <v>442</v>
      </c>
      <c r="CM169" s="261" t="s">
        <v>442</v>
      </c>
      <c r="CN169" s="261" t="s">
        <v>442</v>
      </c>
      <c r="CO169" s="261" t="s">
        <v>442</v>
      </c>
      <c r="CP169" s="261" t="s">
        <v>442</v>
      </c>
      <c r="CQ169" s="261" t="s">
        <v>442</v>
      </c>
      <c r="CR169" s="261" t="s">
        <v>588</v>
      </c>
      <c r="CS169" s="261" t="s">
        <v>433</v>
      </c>
      <c r="CT169" s="261" t="s">
        <v>442</v>
      </c>
      <c r="CU169" s="261" t="s">
        <v>589</v>
      </c>
      <c r="CV169" s="261" t="s">
        <v>442</v>
      </c>
      <c r="CW169" s="261" t="s">
        <v>442</v>
      </c>
      <c r="CX169" s="293">
        <f t="shared" si="44"/>
        <v>0.64767222238966415</v>
      </c>
      <c r="CY169" s="289">
        <v>1990740</v>
      </c>
      <c r="CZ169" s="287">
        <v>45538</v>
      </c>
      <c r="DA169" s="293">
        <v>0.64767222238966415</v>
      </c>
      <c r="DB169" s="261" t="s">
        <v>442</v>
      </c>
      <c r="DC169" s="261" t="s">
        <v>442</v>
      </c>
      <c r="DD169" s="261" t="s">
        <v>577</v>
      </c>
    </row>
    <row r="170" spans="1:108">
      <c r="A170" s="264" t="s">
        <v>380</v>
      </c>
      <c r="B170" s="284">
        <v>1573</v>
      </c>
      <c r="C170" s="284">
        <f t="shared" si="34"/>
        <v>1573</v>
      </c>
      <c r="D170" s="285">
        <v>9325</v>
      </c>
      <c r="E170" s="286">
        <f t="shared" si="35"/>
        <v>9325</v>
      </c>
      <c r="F170" s="287">
        <v>45869</v>
      </c>
      <c r="G170" s="285" t="s">
        <v>159</v>
      </c>
      <c r="H170" s="285" t="s">
        <v>573</v>
      </c>
      <c r="I170" s="261">
        <v>2021</v>
      </c>
      <c r="J170" s="261" t="s">
        <v>574</v>
      </c>
      <c r="K170" s="261" t="s">
        <v>575</v>
      </c>
      <c r="L170" s="288">
        <v>3216912</v>
      </c>
      <c r="M170" s="261" t="s">
        <v>576</v>
      </c>
      <c r="N170" s="261" t="s">
        <v>577</v>
      </c>
      <c r="O170" s="261" t="s">
        <v>578</v>
      </c>
      <c r="P170" s="287">
        <v>42430</v>
      </c>
      <c r="Q170" s="287" t="s">
        <v>579</v>
      </c>
      <c r="R170" s="261" t="s">
        <v>577</v>
      </c>
      <c r="S170" s="261" t="s">
        <v>580</v>
      </c>
      <c r="T170" s="261">
        <v>104</v>
      </c>
      <c r="U170" s="288">
        <v>0</v>
      </c>
      <c r="V170" s="289">
        <v>0</v>
      </c>
      <c r="W170" s="261" t="str">
        <f t="shared" si="36"/>
        <v>PERF</v>
      </c>
      <c r="X170" s="261" t="s">
        <v>581</v>
      </c>
      <c r="Y170" s="261" t="s">
        <v>581</v>
      </c>
      <c r="Z170" s="261" t="s">
        <v>573</v>
      </c>
      <c r="AA170" s="264" t="s">
        <v>380</v>
      </c>
      <c r="AB170" s="286">
        <f t="shared" si="37"/>
        <v>1573</v>
      </c>
      <c r="AC170" s="286">
        <v>7530</v>
      </c>
      <c r="AD170" s="286">
        <f t="shared" si="38"/>
        <v>7530</v>
      </c>
      <c r="AE170" s="261" t="s">
        <v>593</v>
      </c>
      <c r="AF170" s="261" t="s">
        <v>583</v>
      </c>
      <c r="AG170" s="290">
        <v>12606006</v>
      </c>
      <c r="AH170" s="261" t="s">
        <v>583</v>
      </c>
      <c r="AI170" s="291">
        <v>42332</v>
      </c>
      <c r="AJ170" s="261" t="s">
        <v>584</v>
      </c>
      <c r="AK170" s="292">
        <v>45688</v>
      </c>
      <c r="AL170" s="292" t="s">
        <v>585</v>
      </c>
      <c r="AM170" s="292" t="s">
        <v>442</v>
      </c>
      <c r="AN170" s="261" t="s">
        <v>442</v>
      </c>
      <c r="AO170" s="261" t="s">
        <v>442</v>
      </c>
      <c r="AP170" s="261" t="s">
        <v>442</v>
      </c>
      <c r="AQ170" s="261" t="s">
        <v>442</v>
      </c>
      <c r="AR170" s="290">
        <v>67</v>
      </c>
      <c r="AS170" s="287">
        <f t="shared" si="42"/>
        <v>47879</v>
      </c>
      <c r="AT170" s="261">
        <v>180</v>
      </c>
      <c r="AU170" s="261" t="s">
        <v>442</v>
      </c>
      <c r="AV170" s="290">
        <v>8871013</v>
      </c>
      <c r="AW170" s="290">
        <v>5380970.3799999999</v>
      </c>
      <c r="AX170" s="261" t="s">
        <v>442</v>
      </c>
      <c r="AY170" s="261" t="s">
        <v>442</v>
      </c>
      <c r="AZ170" s="290">
        <v>8871013</v>
      </c>
      <c r="BA170" s="261">
        <v>100</v>
      </c>
      <c r="BB170" s="261" t="s">
        <v>442</v>
      </c>
      <c r="BC170" s="261" t="s">
        <v>586</v>
      </c>
      <c r="BD170" s="261" t="s">
        <v>586</v>
      </c>
      <c r="BE170" s="289">
        <v>113465</v>
      </c>
      <c r="BF170" s="261" t="s">
        <v>442</v>
      </c>
      <c r="BG170" s="261" t="s">
        <v>442</v>
      </c>
      <c r="BH170" s="261" t="s">
        <v>587</v>
      </c>
      <c r="BI170" s="293">
        <v>0.13750000000000001</v>
      </c>
      <c r="BJ170" s="261" t="s">
        <v>596</v>
      </c>
      <c r="BK170" s="261" t="s">
        <v>442</v>
      </c>
      <c r="BL170" s="294">
        <f t="shared" si="43"/>
        <v>6.3400000000000012E-2</v>
      </c>
      <c r="BM170" s="261" t="s">
        <v>442</v>
      </c>
      <c r="BN170" s="261" t="s">
        <v>442</v>
      </c>
      <c r="BO170" s="261" t="s">
        <v>442</v>
      </c>
      <c r="BP170" s="261" t="s">
        <v>442</v>
      </c>
      <c r="BQ170" s="261" t="s">
        <v>442</v>
      </c>
      <c r="BR170" s="261" t="s">
        <v>442</v>
      </c>
      <c r="BS170" s="261" t="s">
        <v>442</v>
      </c>
      <c r="BT170" s="261" t="s">
        <v>442</v>
      </c>
      <c r="BU170" s="261" t="s">
        <v>442</v>
      </c>
      <c r="BV170" s="261" t="s">
        <v>442</v>
      </c>
      <c r="BW170" s="261" t="s">
        <v>442</v>
      </c>
      <c r="BX170" s="261" t="s">
        <v>442</v>
      </c>
      <c r="BY170" s="261" t="s">
        <v>442</v>
      </c>
      <c r="BZ170" s="261" t="s">
        <v>442</v>
      </c>
      <c r="CA170" s="261" t="s">
        <v>442</v>
      </c>
      <c r="CB170" s="261" t="s">
        <v>442</v>
      </c>
      <c r="CC170" s="290">
        <v>0</v>
      </c>
      <c r="CD170" s="261" t="s">
        <v>442</v>
      </c>
      <c r="CE170" s="261" t="s">
        <v>442</v>
      </c>
      <c r="CF170" s="261" t="s">
        <v>442</v>
      </c>
      <c r="CG170" s="261" t="s">
        <v>442</v>
      </c>
      <c r="CH170" s="261" t="s">
        <v>442</v>
      </c>
      <c r="CI170" s="261" t="s">
        <v>442</v>
      </c>
      <c r="CJ170" s="261" t="s">
        <v>442</v>
      </c>
      <c r="CK170" s="261" t="s">
        <v>442</v>
      </c>
      <c r="CL170" s="261" t="s">
        <v>442</v>
      </c>
      <c r="CM170" s="261" t="s">
        <v>442</v>
      </c>
      <c r="CN170" s="261" t="s">
        <v>442</v>
      </c>
      <c r="CO170" s="261" t="s">
        <v>442</v>
      </c>
      <c r="CP170" s="261" t="s">
        <v>442</v>
      </c>
      <c r="CQ170" s="261" t="s">
        <v>442</v>
      </c>
      <c r="CR170" s="261" t="s">
        <v>588</v>
      </c>
      <c r="CS170" s="261" t="s">
        <v>433</v>
      </c>
      <c r="CT170" s="261" t="s">
        <v>442</v>
      </c>
      <c r="CU170" s="261" t="s">
        <v>589</v>
      </c>
      <c r="CV170" s="261" t="s">
        <v>442</v>
      </c>
      <c r="CW170" s="261" t="s">
        <v>442</v>
      </c>
      <c r="CX170" s="293">
        <f t="shared" si="44"/>
        <v>0.58672428298177992</v>
      </c>
      <c r="CY170" s="289">
        <v>15119560</v>
      </c>
      <c r="CZ170" s="287">
        <v>45709</v>
      </c>
      <c r="DA170" s="293">
        <v>0.70371317341030803</v>
      </c>
      <c r="DB170" s="261" t="s">
        <v>442</v>
      </c>
      <c r="DC170" s="261" t="s">
        <v>442</v>
      </c>
      <c r="DD170" s="261" t="s">
        <v>577</v>
      </c>
    </row>
    <row r="171" spans="1:108">
      <c r="A171" s="264" t="s">
        <v>380</v>
      </c>
      <c r="B171" s="284">
        <v>1467</v>
      </c>
      <c r="C171" s="284">
        <f t="shared" si="34"/>
        <v>1467</v>
      </c>
      <c r="D171" s="285">
        <v>0</v>
      </c>
      <c r="E171" s="286">
        <f t="shared" si="35"/>
        <v>0</v>
      </c>
      <c r="F171" s="287">
        <v>45869</v>
      </c>
      <c r="G171" s="285" t="s">
        <v>159</v>
      </c>
      <c r="H171" s="285" t="s">
        <v>573</v>
      </c>
      <c r="I171" s="261">
        <v>2021</v>
      </c>
      <c r="J171" s="261" t="s">
        <v>574</v>
      </c>
      <c r="K171" s="261" t="s">
        <v>575</v>
      </c>
      <c r="L171" s="288">
        <v>630195</v>
      </c>
      <c r="M171" s="261" t="s">
        <v>576</v>
      </c>
      <c r="N171" s="261" t="s">
        <v>577</v>
      </c>
      <c r="O171" s="261" t="s">
        <v>578</v>
      </c>
      <c r="P171" s="287">
        <v>42142</v>
      </c>
      <c r="Q171" s="287" t="s">
        <v>592</v>
      </c>
      <c r="R171" s="261" t="s">
        <v>577</v>
      </c>
      <c r="S171" s="261" t="s">
        <v>580</v>
      </c>
      <c r="T171" s="261">
        <v>116</v>
      </c>
      <c r="U171" s="288">
        <v>0</v>
      </c>
      <c r="V171" s="289">
        <v>0</v>
      </c>
      <c r="W171" s="261" t="str">
        <f t="shared" si="36"/>
        <v>PERF</v>
      </c>
      <c r="X171" s="261" t="s">
        <v>581</v>
      </c>
      <c r="Y171" s="261" t="s">
        <v>581</v>
      </c>
      <c r="Z171" s="261" t="s">
        <v>573</v>
      </c>
      <c r="AA171" s="264" t="s">
        <v>380</v>
      </c>
      <c r="AB171" s="286">
        <f t="shared" si="37"/>
        <v>1467</v>
      </c>
      <c r="AC171" s="286">
        <v>7283</v>
      </c>
      <c r="AD171" s="286">
        <f t="shared" si="38"/>
        <v>7283</v>
      </c>
      <c r="AE171" s="261" t="s">
        <v>582</v>
      </c>
      <c r="AF171" s="261" t="s">
        <v>583</v>
      </c>
      <c r="AG171" s="290">
        <v>677405</v>
      </c>
      <c r="AH171" s="261" t="s">
        <v>583</v>
      </c>
      <c r="AI171" s="291">
        <v>41628</v>
      </c>
      <c r="AJ171" s="261" t="s">
        <v>584</v>
      </c>
      <c r="AK171" s="292">
        <v>45688</v>
      </c>
      <c r="AL171" s="292" t="s">
        <v>585</v>
      </c>
      <c r="AM171" s="292" t="s">
        <v>442</v>
      </c>
      <c r="AN171" s="261" t="s">
        <v>442</v>
      </c>
      <c r="AO171" s="261" t="s">
        <v>442</v>
      </c>
      <c r="AP171" s="261" t="s">
        <v>442</v>
      </c>
      <c r="AQ171" s="261" t="s">
        <v>442</v>
      </c>
      <c r="AR171" s="290">
        <v>57</v>
      </c>
      <c r="AS171" s="287">
        <f t="shared" si="42"/>
        <v>47579</v>
      </c>
      <c r="AT171" s="261">
        <v>180</v>
      </c>
      <c r="AU171" s="261" t="s">
        <v>442</v>
      </c>
      <c r="AV171" s="290">
        <v>882895</v>
      </c>
      <c r="AW171" s="290">
        <v>485076.84</v>
      </c>
      <c r="AX171" s="261" t="s">
        <v>442</v>
      </c>
      <c r="AY171" s="261" t="s">
        <v>442</v>
      </c>
      <c r="AZ171" s="290">
        <v>882895</v>
      </c>
      <c r="BA171" s="261">
        <v>100</v>
      </c>
      <c r="BB171" s="261" t="s">
        <v>442</v>
      </c>
      <c r="BC171" s="261" t="s">
        <v>586</v>
      </c>
      <c r="BD171" s="261" t="s">
        <v>586</v>
      </c>
      <c r="BE171" s="289">
        <v>11647</v>
      </c>
      <c r="BF171" s="261" t="s">
        <v>442</v>
      </c>
      <c r="BG171" s="261" t="s">
        <v>442</v>
      </c>
      <c r="BH171" s="261" t="s">
        <v>587</v>
      </c>
      <c r="BI171" s="293">
        <v>0.14749999999999999</v>
      </c>
      <c r="BJ171" s="261" t="s">
        <v>596</v>
      </c>
      <c r="BK171" s="261" t="s">
        <v>442</v>
      </c>
      <c r="BL171" s="294">
        <f t="shared" si="43"/>
        <v>7.3399999999999993E-2</v>
      </c>
      <c r="BM171" s="261" t="s">
        <v>442</v>
      </c>
      <c r="BN171" s="261" t="s">
        <v>442</v>
      </c>
      <c r="BO171" s="261" t="s">
        <v>442</v>
      </c>
      <c r="BP171" s="261" t="s">
        <v>442</v>
      </c>
      <c r="BQ171" s="261" t="s">
        <v>442</v>
      </c>
      <c r="BR171" s="261" t="s">
        <v>442</v>
      </c>
      <c r="BS171" s="261" t="s">
        <v>442</v>
      </c>
      <c r="BT171" s="261" t="s">
        <v>442</v>
      </c>
      <c r="BU171" s="261" t="s">
        <v>442</v>
      </c>
      <c r="BV171" s="261" t="s">
        <v>442</v>
      </c>
      <c r="BW171" s="261" t="s">
        <v>442</v>
      </c>
      <c r="BX171" s="261" t="s">
        <v>442</v>
      </c>
      <c r="BY171" s="261" t="s">
        <v>442</v>
      </c>
      <c r="BZ171" s="261" t="s">
        <v>442</v>
      </c>
      <c r="CA171" s="261" t="s">
        <v>442</v>
      </c>
      <c r="CB171" s="261" t="s">
        <v>442</v>
      </c>
      <c r="CC171" s="290">
        <v>7500</v>
      </c>
      <c r="CD171" s="261" t="s">
        <v>442</v>
      </c>
      <c r="CE171" s="261" t="s">
        <v>442</v>
      </c>
      <c r="CF171" s="261" t="s">
        <v>442</v>
      </c>
      <c r="CG171" s="261" t="s">
        <v>442</v>
      </c>
      <c r="CH171" s="261" t="s">
        <v>442</v>
      </c>
      <c r="CI171" s="261" t="s">
        <v>442</v>
      </c>
      <c r="CJ171" s="261" t="s">
        <v>442</v>
      </c>
      <c r="CK171" s="261" t="s">
        <v>442</v>
      </c>
      <c r="CL171" s="261" t="s">
        <v>442</v>
      </c>
      <c r="CM171" s="261" t="s">
        <v>442</v>
      </c>
      <c r="CN171" s="261" t="s">
        <v>442</v>
      </c>
      <c r="CO171" s="261" t="s">
        <v>442</v>
      </c>
      <c r="CP171" s="261" t="s">
        <v>442</v>
      </c>
      <c r="CQ171" s="261" t="s">
        <v>442</v>
      </c>
      <c r="CR171" s="261" t="s">
        <v>588</v>
      </c>
      <c r="CS171" s="261" t="s">
        <v>433</v>
      </c>
      <c r="CT171" s="261" t="s">
        <v>442</v>
      </c>
      <c r="CU171" s="261" t="s">
        <v>589</v>
      </c>
      <c r="CV171" s="261" t="s">
        <v>442</v>
      </c>
      <c r="CW171" s="261" t="s">
        <v>442</v>
      </c>
      <c r="CX171" s="293">
        <f t="shared" si="44"/>
        <v>0.46806544577005127</v>
      </c>
      <c r="CY171" s="289">
        <v>1886264</v>
      </c>
      <c r="CZ171" s="287">
        <v>44720</v>
      </c>
      <c r="DA171" s="293">
        <v>0.65019923870067875</v>
      </c>
      <c r="DB171" s="261" t="s">
        <v>442</v>
      </c>
      <c r="DC171" s="261" t="s">
        <v>442</v>
      </c>
      <c r="DD171" s="261" t="s">
        <v>577</v>
      </c>
    </row>
    <row r="172" spans="1:108">
      <c r="A172" s="264" t="s">
        <v>380</v>
      </c>
      <c r="B172" s="284">
        <v>2022</v>
      </c>
      <c r="C172" s="284">
        <f t="shared" si="34"/>
        <v>2022</v>
      </c>
      <c r="D172" s="285">
        <v>7916</v>
      </c>
      <c r="E172" s="286">
        <f t="shared" si="35"/>
        <v>7916</v>
      </c>
      <c r="F172" s="287">
        <v>45869</v>
      </c>
      <c r="G172" s="285" t="s">
        <v>159</v>
      </c>
      <c r="H172" s="285" t="s">
        <v>573</v>
      </c>
      <c r="I172" s="261">
        <v>2021</v>
      </c>
      <c r="J172" s="261" t="s">
        <v>574</v>
      </c>
      <c r="K172" s="261" t="s">
        <v>575</v>
      </c>
      <c r="L172" s="288">
        <v>3564871</v>
      </c>
      <c r="M172" s="261" t="s">
        <v>576</v>
      </c>
      <c r="N172" s="261" t="s">
        <v>577</v>
      </c>
      <c r="O172" s="261" t="s">
        <v>578</v>
      </c>
      <c r="P172" s="287">
        <v>43763</v>
      </c>
      <c r="Q172" s="287" t="s">
        <v>592</v>
      </c>
      <c r="R172" s="261" t="s">
        <v>577</v>
      </c>
      <c r="S172" s="261" t="s">
        <v>580</v>
      </c>
      <c r="T172" s="261">
        <v>60</v>
      </c>
      <c r="U172" s="288">
        <v>0</v>
      </c>
      <c r="V172" s="289">
        <v>0</v>
      </c>
      <c r="W172" s="261" t="str">
        <f t="shared" si="36"/>
        <v>PERF</v>
      </c>
      <c r="X172" s="261" t="s">
        <v>581</v>
      </c>
      <c r="Y172" s="261" t="s">
        <v>581</v>
      </c>
      <c r="Z172" s="261" t="s">
        <v>573</v>
      </c>
      <c r="AA172" s="264" t="s">
        <v>380</v>
      </c>
      <c r="AB172" s="286">
        <f t="shared" si="37"/>
        <v>2022</v>
      </c>
      <c r="AC172" s="286">
        <v>76</v>
      </c>
      <c r="AD172" s="286">
        <f t="shared" si="38"/>
        <v>76</v>
      </c>
      <c r="AE172" s="261" t="s">
        <v>597</v>
      </c>
      <c r="AF172" s="261" t="s">
        <v>583</v>
      </c>
      <c r="AG172" s="290">
        <v>581667</v>
      </c>
      <c r="AH172" s="261" t="s">
        <v>583</v>
      </c>
      <c r="AI172" s="291">
        <v>38377</v>
      </c>
      <c r="AJ172" s="261" t="s">
        <v>584</v>
      </c>
      <c r="AK172" s="292">
        <v>45688</v>
      </c>
      <c r="AL172" s="292" t="s">
        <v>585</v>
      </c>
      <c r="AM172" s="292" t="s">
        <v>442</v>
      </c>
      <c r="AN172" s="261" t="s">
        <v>442</v>
      </c>
      <c r="AO172" s="261" t="s">
        <v>442</v>
      </c>
      <c r="AP172" s="261" t="s">
        <v>442</v>
      </c>
      <c r="AQ172" s="261" t="s">
        <v>442</v>
      </c>
      <c r="AR172" s="290">
        <v>110</v>
      </c>
      <c r="AS172" s="287">
        <f t="shared" si="42"/>
        <v>49169</v>
      </c>
      <c r="AT172" s="261">
        <v>180</v>
      </c>
      <c r="AU172" s="261" t="s">
        <v>442</v>
      </c>
      <c r="AV172" s="290">
        <v>8386744</v>
      </c>
      <c r="AW172" s="290">
        <v>6841074.1100000003</v>
      </c>
      <c r="AX172" s="261" t="s">
        <v>442</v>
      </c>
      <c r="AY172" s="261" t="s">
        <v>442</v>
      </c>
      <c r="AZ172" s="290">
        <v>8386744</v>
      </c>
      <c r="BA172" s="261">
        <v>100</v>
      </c>
      <c r="BB172" s="261" t="s">
        <v>442</v>
      </c>
      <c r="BC172" s="261" t="s">
        <v>586</v>
      </c>
      <c r="BD172" s="261" t="s">
        <v>586</v>
      </c>
      <c r="BE172" s="289">
        <v>110645</v>
      </c>
      <c r="BF172" s="261" t="s">
        <v>442</v>
      </c>
      <c r="BG172" s="261" t="s">
        <v>442</v>
      </c>
      <c r="BH172" s="261" t="s">
        <v>587</v>
      </c>
      <c r="BI172" s="293">
        <v>0.14249999999999999</v>
      </c>
      <c r="BJ172" s="261" t="s">
        <v>596</v>
      </c>
      <c r="BK172" s="261" t="s">
        <v>442</v>
      </c>
      <c r="BL172" s="294">
        <f t="shared" si="43"/>
        <v>6.8399999999999989E-2</v>
      </c>
      <c r="BM172" s="261" t="s">
        <v>442</v>
      </c>
      <c r="BN172" s="261" t="s">
        <v>442</v>
      </c>
      <c r="BO172" s="261" t="s">
        <v>442</v>
      </c>
      <c r="BP172" s="261" t="s">
        <v>442</v>
      </c>
      <c r="BQ172" s="261" t="s">
        <v>442</v>
      </c>
      <c r="BR172" s="261" t="s">
        <v>442</v>
      </c>
      <c r="BS172" s="261" t="s">
        <v>442</v>
      </c>
      <c r="BT172" s="261" t="s">
        <v>442</v>
      </c>
      <c r="BU172" s="261" t="s">
        <v>442</v>
      </c>
      <c r="BV172" s="261" t="s">
        <v>442</v>
      </c>
      <c r="BW172" s="261" t="s">
        <v>442</v>
      </c>
      <c r="BX172" s="261" t="s">
        <v>442</v>
      </c>
      <c r="BY172" s="261" t="s">
        <v>442</v>
      </c>
      <c r="BZ172" s="261" t="s">
        <v>442</v>
      </c>
      <c r="CA172" s="261" t="s">
        <v>442</v>
      </c>
      <c r="CB172" s="261" t="s">
        <v>442</v>
      </c>
      <c r="CC172" s="290">
        <v>125000</v>
      </c>
      <c r="CD172" s="261" t="s">
        <v>442</v>
      </c>
      <c r="CE172" s="261" t="s">
        <v>442</v>
      </c>
      <c r="CF172" s="261" t="s">
        <v>442</v>
      </c>
      <c r="CG172" s="261" t="s">
        <v>442</v>
      </c>
      <c r="CH172" s="261" t="s">
        <v>442</v>
      </c>
      <c r="CI172" s="261" t="s">
        <v>442</v>
      </c>
      <c r="CJ172" s="261" t="s">
        <v>442</v>
      </c>
      <c r="CK172" s="261" t="s">
        <v>442</v>
      </c>
      <c r="CL172" s="261" t="s">
        <v>442</v>
      </c>
      <c r="CM172" s="261" t="s">
        <v>442</v>
      </c>
      <c r="CN172" s="261" t="s">
        <v>442</v>
      </c>
      <c r="CO172" s="261" t="s">
        <v>442</v>
      </c>
      <c r="CP172" s="261" t="s">
        <v>442</v>
      </c>
      <c r="CQ172" s="261" t="s">
        <v>442</v>
      </c>
      <c r="CR172" s="261" t="s">
        <v>588</v>
      </c>
      <c r="CS172" s="261" t="s">
        <v>433</v>
      </c>
      <c r="CT172" s="261" t="s">
        <v>442</v>
      </c>
      <c r="CU172" s="261" t="s">
        <v>589</v>
      </c>
      <c r="CV172" s="261" t="s">
        <v>442</v>
      </c>
      <c r="CW172" s="261" t="s">
        <v>442</v>
      </c>
      <c r="CX172" s="293">
        <f t="shared" si="44"/>
        <v>0.5438138876812052</v>
      </c>
      <c r="CY172" s="289">
        <v>15422085</v>
      </c>
      <c r="CZ172" s="287">
        <v>45014</v>
      </c>
      <c r="DA172" s="293">
        <v>0.55917006033320971</v>
      </c>
      <c r="DB172" s="261" t="s">
        <v>442</v>
      </c>
      <c r="DC172" s="261" t="s">
        <v>442</v>
      </c>
      <c r="DD172" s="261" t="s">
        <v>577</v>
      </c>
    </row>
    <row r="173" spans="1:108">
      <c r="A173" s="264" t="s">
        <v>380</v>
      </c>
      <c r="B173" s="284">
        <v>1702</v>
      </c>
      <c r="C173" s="284">
        <f t="shared" si="34"/>
        <v>1702</v>
      </c>
      <c r="D173" s="285">
        <v>9541</v>
      </c>
      <c r="E173" s="286">
        <f t="shared" si="35"/>
        <v>9541</v>
      </c>
      <c r="F173" s="287">
        <v>45869</v>
      </c>
      <c r="G173" s="285" t="s">
        <v>159</v>
      </c>
      <c r="H173" s="285" t="s">
        <v>573</v>
      </c>
      <c r="I173" s="261">
        <v>2021</v>
      </c>
      <c r="J173" s="261" t="s">
        <v>574</v>
      </c>
      <c r="K173" s="261" t="s">
        <v>575</v>
      </c>
      <c r="L173" s="288">
        <v>444000</v>
      </c>
      <c r="M173" s="261" t="s">
        <v>576</v>
      </c>
      <c r="N173" s="261" t="s">
        <v>577</v>
      </c>
      <c r="O173" s="261" t="s">
        <v>578</v>
      </c>
      <c r="P173" s="287">
        <v>42907</v>
      </c>
      <c r="Q173" s="287" t="s">
        <v>579</v>
      </c>
      <c r="R173" s="261" t="s">
        <v>577</v>
      </c>
      <c r="S173" s="261" t="s">
        <v>580</v>
      </c>
      <c r="T173" s="261">
        <v>79</v>
      </c>
      <c r="U173" s="288">
        <v>0</v>
      </c>
      <c r="V173" s="289">
        <v>0</v>
      </c>
      <c r="W173" s="261" t="str">
        <f t="shared" si="36"/>
        <v>PERF</v>
      </c>
      <c r="X173" s="261" t="s">
        <v>581</v>
      </c>
      <c r="Y173" s="261" t="s">
        <v>581</v>
      </c>
      <c r="Z173" s="261" t="s">
        <v>573</v>
      </c>
      <c r="AA173" s="264" t="s">
        <v>380</v>
      </c>
      <c r="AB173" s="286">
        <f t="shared" si="37"/>
        <v>1702</v>
      </c>
      <c r="AC173" s="286">
        <v>7653</v>
      </c>
      <c r="AD173" s="286">
        <f t="shared" si="38"/>
        <v>7653</v>
      </c>
      <c r="AE173" s="261" t="s">
        <v>582</v>
      </c>
      <c r="AF173" s="261" t="s">
        <v>583</v>
      </c>
      <c r="AG173" s="290">
        <v>1800482</v>
      </c>
      <c r="AH173" s="261" t="s">
        <v>583</v>
      </c>
      <c r="AI173" s="291">
        <v>42719</v>
      </c>
      <c r="AJ173" s="261" t="s">
        <v>584</v>
      </c>
      <c r="AK173" s="292">
        <v>45688</v>
      </c>
      <c r="AL173" s="292" t="s">
        <v>585</v>
      </c>
      <c r="AM173" s="292" t="s">
        <v>442</v>
      </c>
      <c r="AN173" s="261" t="s">
        <v>442</v>
      </c>
      <c r="AO173" s="261" t="s">
        <v>442</v>
      </c>
      <c r="AP173" s="261" t="s">
        <v>442</v>
      </c>
      <c r="AQ173" s="261" t="s">
        <v>442</v>
      </c>
      <c r="AR173" s="290">
        <v>82</v>
      </c>
      <c r="AS173" s="287">
        <f t="shared" si="42"/>
        <v>48329</v>
      </c>
      <c r="AT173" s="261">
        <v>180</v>
      </c>
      <c r="AU173" s="261" t="s">
        <v>442</v>
      </c>
      <c r="AV173" s="290">
        <v>1273119</v>
      </c>
      <c r="AW173" s="290">
        <v>880860.15</v>
      </c>
      <c r="AX173" s="261" t="s">
        <v>442</v>
      </c>
      <c r="AY173" s="261" t="s">
        <v>442</v>
      </c>
      <c r="AZ173" s="290">
        <v>1273119</v>
      </c>
      <c r="BA173" s="261">
        <v>100</v>
      </c>
      <c r="BB173" s="261" t="s">
        <v>442</v>
      </c>
      <c r="BC173" s="261" t="s">
        <v>586</v>
      </c>
      <c r="BD173" s="261" t="s">
        <v>586</v>
      </c>
      <c r="BE173" s="289">
        <v>16731</v>
      </c>
      <c r="BF173" s="261" t="s">
        <v>442</v>
      </c>
      <c r="BG173" s="261" t="s">
        <v>442</v>
      </c>
      <c r="BH173" s="261" t="s">
        <v>587</v>
      </c>
      <c r="BI173" s="293">
        <v>0.14499999999999999</v>
      </c>
      <c r="BJ173" s="261" t="s">
        <v>596</v>
      </c>
      <c r="BK173" s="261" t="s">
        <v>442</v>
      </c>
      <c r="BL173" s="294">
        <f t="shared" si="43"/>
        <v>7.0899999999999991E-2</v>
      </c>
      <c r="BM173" s="261" t="s">
        <v>442</v>
      </c>
      <c r="BN173" s="261" t="s">
        <v>442</v>
      </c>
      <c r="BO173" s="261" t="s">
        <v>442</v>
      </c>
      <c r="BP173" s="261" t="s">
        <v>442</v>
      </c>
      <c r="BQ173" s="261" t="s">
        <v>442</v>
      </c>
      <c r="BR173" s="261" t="s">
        <v>442</v>
      </c>
      <c r="BS173" s="261" t="s">
        <v>442</v>
      </c>
      <c r="BT173" s="261" t="s">
        <v>442</v>
      </c>
      <c r="BU173" s="261" t="s">
        <v>442</v>
      </c>
      <c r="BV173" s="261" t="s">
        <v>442</v>
      </c>
      <c r="BW173" s="261" t="s">
        <v>442</v>
      </c>
      <c r="BX173" s="261" t="s">
        <v>442</v>
      </c>
      <c r="BY173" s="261" t="s">
        <v>442</v>
      </c>
      <c r="BZ173" s="261" t="s">
        <v>442</v>
      </c>
      <c r="CA173" s="261" t="s">
        <v>442</v>
      </c>
      <c r="CB173" s="261" t="s">
        <v>442</v>
      </c>
      <c r="CC173" s="290">
        <v>14531</v>
      </c>
      <c r="CD173" s="261" t="s">
        <v>442</v>
      </c>
      <c r="CE173" s="261" t="s">
        <v>442</v>
      </c>
      <c r="CF173" s="261" t="s">
        <v>442</v>
      </c>
      <c r="CG173" s="261" t="s">
        <v>442</v>
      </c>
      <c r="CH173" s="261" t="s">
        <v>442</v>
      </c>
      <c r="CI173" s="261" t="s">
        <v>442</v>
      </c>
      <c r="CJ173" s="261" t="s">
        <v>442</v>
      </c>
      <c r="CK173" s="261" t="s">
        <v>442</v>
      </c>
      <c r="CL173" s="261" t="s">
        <v>442</v>
      </c>
      <c r="CM173" s="261" t="s">
        <v>442</v>
      </c>
      <c r="CN173" s="261" t="s">
        <v>442</v>
      </c>
      <c r="CO173" s="261" t="s">
        <v>442</v>
      </c>
      <c r="CP173" s="261" t="s">
        <v>442</v>
      </c>
      <c r="CQ173" s="261" t="s">
        <v>442</v>
      </c>
      <c r="CR173" s="261" t="s">
        <v>588</v>
      </c>
      <c r="CS173" s="261" t="s">
        <v>433</v>
      </c>
      <c r="CT173" s="261" t="s">
        <v>442</v>
      </c>
      <c r="CU173" s="261" t="s">
        <v>589</v>
      </c>
      <c r="CV173" s="261" t="s">
        <v>442</v>
      </c>
      <c r="CW173" s="261" t="s">
        <v>442</v>
      </c>
      <c r="CX173" s="293">
        <f t="shared" si="44"/>
        <v>0.50924760000000002</v>
      </c>
      <c r="CY173" s="289">
        <v>2500000</v>
      </c>
      <c r="CZ173" s="287">
        <v>45072</v>
      </c>
      <c r="DA173" s="293">
        <v>0.70709876015573558</v>
      </c>
      <c r="DB173" s="261" t="s">
        <v>442</v>
      </c>
      <c r="DC173" s="261" t="s">
        <v>442</v>
      </c>
      <c r="DD173" s="261" t="s">
        <v>577</v>
      </c>
    </row>
    <row r="174" spans="1:108">
      <c r="A174" s="264" t="s">
        <v>380</v>
      </c>
      <c r="B174" s="284">
        <v>2537</v>
      </c>
      <c r="C174" s="284">
        <f t="shared" si="34"/>
        <v>2537</v>
      </c>
      <c r="D174" s="285">
        <v>11421</v>
      </c>
      <c r="E174" s="286">
        <f t="shared" si="35"/>
        <v>11421</v>
      </c>
      <c r="F174" s="287">
        <v>45869</v>
      </c>
      <c r="G174" s="285" t="s">
        <v>159</v>
      </c>
      <c r="H174" s="285" t="s">
        <v>573</v>
      </c>
      <c r="I174" s="261">
        <v>2021</v>
      </c>
      <c r="J174" s="261" t="s">
        <v>574</v>
      </c>
      <c r="K174" s="261" t="s">
        <v>575</v>
      </c>
      <c r="L174" s="288">
        <v>834792</v>
      </c>
      <c r="M174" s="261" t="s">
        <v>576</v>
      </c>
      <c r="N174" s="261" t="s">
        <v>577</v>
      </c>
      <c r="O174" s="261" t="s">
        <v>578</v>
      </c>
      <c r="P174" s="287">
        <v>45558</v>
      </c>
      <c r="Q174" s="287" t="s">
        <v>592</v>
      </c>
      <c r="R174" s="261" t="s">
        <v>577</v>
      </c>
      <c r="S174" s="261" t="s">
        <v>580</v>
      </c>
      <c r="T174" s="261">
        <v>8</v>
      </c>
      <c r="U174" s="288">
        <v>0</v>
      </c>
      <c r="V174" s="289">
        <v>0</v>
      </c>
      <c r="W174" s="261" t="str">
        <f t="shared" si="36"/>
        <v>PERF</v>
      </c>
      <c r="X174" s="261" t="s">
        <v>581</v>
      </c>
      <c r="Y174" s="261" t="s">
        <v>581</v>
      </c>
      <c r="Z174" s="261" t="s">
        <v>573</v>
      </c>
      <c r="AA174" s="264" t="s">
        <v>380</v>
      </c>
      <c r="AB174" s="286">
        <f t="shared" si="37"/>
        <v>2537</v>
      </c>
      <c r="AC174" s="286">
        <v>9298</v>
      </c>
      <c r="AD174" s="286">
        <f t="shared" si="38"/>
        <v>9298</v>
      </c>
      <c r="AE174" s="261" t="s">
        <v>582</v>
      </c>
      <c r="AF174" s="261" t="s">
        <v>583</v>
      </c>
      <c r="AG174" s="290">
        <v>1698303</v>
      </c>
      <c r="AH174" s="261" t="s">
        <v>583</v>
      </c>
      <c r="AI174" s="291">
        <v>45418</v>
      </c>
      <c r="AJ174" s="261" t="s">
        <v>584</v>
      </c>
      <c r="AK174" s="292">
        <v>45688</v>
      </c>
      <c r="AL174" s="292" t="s">
        <v>585</v>
      </c>
      <c r="AM174" s="292" t="s">
        <v>442</v>
      </c>
      <c r="AN174" s="261" t="s">
        <v>442</v>
      </c>
      <c r="AO174" s="261" t="s">
        <v>442</v>
      </c>
      <c r="AP174" s="261" t="s">
        <v>442</v>
      </c>
      <c r="AQ174" s="261" t="s">
        <v>442</v>
      </c>
      <c r="AR174" s="290">
        <v>169</v>
      </c>
      <c r="AS174" s="287">
        <f t="shared" si="42"/>
        <v>50939</v>
      </c>
      <c r="AT174" s="261">
        <v>180</v>
      </c>
      <c r="AU174" s="261" t="s">
        <v>442</v>
      </c>
      <c r="AV174" s="290">
        <v>1005422</v>
      </c>
      <c r="AW174" s="290">
        <v>857445.76</v>
      </c>
      <c r="AX174" s="261" t="s">
        <v>442</v>
      </c>
      <c r="AY174" s="261" t="s">
        <v>442</v>
      </c>
      <c r="AZ174" s="290">
        <v>1005422</v>
      </c>
      <c r="BA174" s="261">
        <v>100</v>
      </c>
      <c r="BB174" s="261" t="s">
        <v>442</v>
      </c>
      <c r="BC174" s="261" t="s">
        <v>586</v>
      </c>
      <c r="BD174" s="261" t="s">
        <v>586</v>
      </c>
      <c r="BE174" s="289">
        <v>12212</v>
      </c>
      <c r="BF174" s="261" t="s">
        <v>442</v>
      </c>
      <c r="BG174" s="261" t="s">
        <v>442</v>
      </c>
      <c r="BH174" s="261" t="s">
        <v>587</v>
      </c>
      <c r="BI174" s="293">
        <v>0.15210000000000001</v>
      </c>
      <c r="BJ174" s="261" t="s">
        <v>591</v>
      </c>
      <c r="BK174" s="261" t="s">
        <v>442</v>
      </c>
      <c r="BL174" s="294">
        <f t="shared" si="43"/>
        <v>7.8000000000000014E-2</v>
      </c>
      <c r="BM174" s="261" t="s">
        <v>442</v>
      </c>
      <c r="BN174" s="261" t="s">
        <v>442</v>
      </c>
      <c r="BO174" s="261" t="s">
        <v>442</v>
      </c>
      <c r="BP174" s="261" t="s">
        <v>442</v>
      </c>
      <c r="BQ174" s="261" t="s">
        <v>442</v>
      </c>
      <c r="BR174" s="261" t="s">
        <v>442</v>
      </c>
      <c r="BS174" s="261" t="s">
        <v>442</v>
      </c>
      <c r="BT174" s="261" t="s">
        <v>442</v>
      </c>
      <c r="BU174" s="261" t="s">
        <v>442</v>
      </c>
      <c r="BV174" s="261" t="s">
        <v>442</v>
      </c>
      <c r="BW174" s="261" t="s">
        <v>442</v>
      </c>
      <c r="BX174" s="261" t="s">
        <v>442</v>
      </c>
      <c r="BY174" s="261" t="s">
        <v>442</v>
      </c>
      <c r="BZ174" s="261" t="s">
        <v>442</v>
      </c>
      <c r="CA174" s="261" t="s">
        <v>442</v>
      </c>
      <c r="CB174" s="261" t="s">
        <v>442</v>
      </c>
      <c r="CC174" s="290">
        <v>0</v>
      </c>
      <c r="CD174" s="261" t="s">
        <v>442</v>
      </c>
      <c r="CE174" s="261" t="s">
        <v>442</v>
      </c>
      <c r="CF174" s="261" t="s">
        <v>442</v>
      </c>
      <c r="CG174" s="261" t="s">
        <v>442</v>
      </c>
      <c r="CH174" s="261" t="s">
        <v>442</v>
      </c>
      <c r="CI174" s="261" t="s">
        <v>442</v>
      </c>
      <c r="CJ174" s="261" t="s">
        <v>442</v>
      </c>
      <c r="CK174" s="261" t="s">
        <v>442</v>
      </c>
      <c r="CL174" s="261" t="s">
        <v>442</v>
      </c>
      <c r="CM174" s="261" t="s">
        <v>442</v>
      </c>
      <c r="CN174" s="261" t="s">
        <v>442</v>
      </c>
      <c r="CO174" s="261" t="s">
        <v>442</v>
      </c>
      <c r="CP174" s="261" t="s">
        <v>442</v>
      </c>
      <c r="CQ174" s="261" t="s">
        <v>442</v>
      </c>
      <c r="CR174" s="261" t="s">
        <v>588</v>
      </c>
      <c r="CS174" s="261" t="s">
        <v>433</v>
      </c>
      <c r="CT174" s="261" t="s">
        <v>442</v>
      </c>
      <c r="CU174" s="261" t="s">
        <v>589</v>
      </c>
      <c r="CV174" s="261" t="s">
        <v>442</v>
      </c>
      <c r="CW174" s="261" t="s">
        <v>442</v>
      </c>
      <c r="CX174" s="293">
        <f t="shared" si="44"/>
        <v>0.29600783841281564</v>
      </c>
      <c r="CY174" s="289">
        <v>3396606</v>
      </c>
      <c r="CZ174" s="287">
        <v>45418</v>
      </c>
      <c r="DA174" s="293">
        <v>0.59201567682563128</v>
      </c>
      <c r="DB174" s="261" t="s">
        <v>442</v>
      </c>
      <c r="DC174" s="261" t="s">
        <v>442</v>
      </c>
      <c r="DD174" s="261" t="s">
        <v>577</v>
      </c>
    </row>
    <row r="175" spans="1:108">
      <c r="A175" s="264" t="s">
        <v>380</v>
      </c>
      <c r="B175" s="284">
        <v>1811</v>
      </c>
      <c r="C175" s="284">
        <f t="shared" si="34"/>
        <v>1811</v>
      </c>
      <c r="D175" s="285">
        <v>9840</v>
      </c>
      <c r="E175" s="286">
        <f t="shared" si="35"/>
        <v>9840</v>
      </c>
      <c r="F175" s="287">
        <v>45869</v>
      </c>
      <c r="G175" s="285" t="s">
        <v>159</v>
      </c>
      <c r="H175" s="285" t="s">
        <v>573</v>
      </c>
      <c r="I175" s="261">
        <v>2021</v>
      </c>
      <c r="J175" s="261" t="s">
        <v>574</v>
      </c>
      <c r="K175" s="261" t="s">
        <v>575</v>
      </c>
      <c r="L175" s="288">
        <v>3293968</v>
      </c>
      <c r="M175" s="261" t="s">
        <v>576</v>
      </c>
      <c r="N175" s="261" t="s">
        <v>577</v>
      </c>
      <c r="O175" s="261" t="s">
        <v>578</v>
      </c>
      <c r="P175" s="287">
        <v>43231</v>
      </c>
      <c r="Q175" s="287" t="s">
        <v>592</v>
      </c>
      <c r="R175" s="261" t="s">
        <v>577</v>
      </c>
      <c r="S175" s="261" t="s">
        <v>580</v>
      </c>
      <c r="T175" s="261">
        <v>79</v>
      </c>
      <c r="U175" s="288">
        <v>0</v>
      </c>
      <c r="V175" s="289">
        <v>0</v>
      </c>
      <c r="W175" s="261" t="str">
        <f t="shared" si="36"/>
        <v>PERF</v>
      </c>
      <c r="X175" s="261" t="s">
        <v>581</v>
      </c>
      <c r="Y175" s="261" t="s">
        <v>581</v>
      </c>
      <c r="Z175" s="261" t="s">
        <v>573</v>
      </c>
      <c r="AA175" s="264" t="s">
        <v>380</v>
      </c>
      <c r="AB175" s="286">
        <f t="shared" si="37"/>
        <v>1811</v>
      </c>
      <c r="AC175" s="286">
        <v>7795</v>
      </c>
      <c r="AD175" s="286">
        <f t="shared" si="38"/>
        <v>7795</v>
      </c>
      <c r="AE175" s="261" t="s">
        <v>582</v>
      </c>
      <c r="AF175" s="261" t="s">
        <v>583</v>
      </c>
      <c r="AG175" s="290">
        <v>16741739</v>
      </c>
      <c r="AH175" s="261" t="s">
        <v>583</v>
      </c>
      <c r="AI175" s="291">
        <v>43140</v>
      </c>
      <c r="AJ175" s="261" t="s">
        <v>584</v>
      </c>
      <c r="AK175" s="292">
        <v>45688</v>
      </c>
      <c r="AL175" s="292" t="s">
        <v>585</v>
      </c>
      <c r="AM175" s="292" t="s">
        <v>442</v>
      </c>
      <c r="AN175" s="261" t="s">
        <v>442</v>
      </c>
      <c r="AO175" s="261" t="s">
        <v>442</v>
      </c>
      <c r="AP175" s="261" t="s">
        <v>442</v>
      </c>
      <c r="AQ175" s="261" t="s">
        <v>442</v>
      </c>
      <c r="AR175" s="290">
        <v>93</v>
      </c>
      <c r="AS175" s="287">
        <f t="shared" si="42"/>
        <v>48659</v>
      </c>
      <c r="AT175" s="261">
        <v>180</v>
      </c>
      <c r="AU175" s="261" t="s">
        <v>442</v>
      </c>
      <c r="AV175" s="290">
        <v>9510684</v>
      </c>
      <c r="AW175" s="290">
        <v>7166711.0700000003</v>
      </c>
      <c r="AX175" s="261" t="s">
        <v>442</v>
      </c>
      <c r="AY175" s="261" t="s">
        <v>442</v>
      </c>
      <c r="AZ175" s="290">
        <v>9510684</v>
      </c>
      <c r="BA175" s="261">
        <v>100</v>
      </c>
      <c r="BB175" s="261" t="s">
        <v>442</v>
      </c>
      <c r="BC175" s="261" t="s">
        <v>586</v>
      </c>
      <c r="BD175" s="261" t="s">
        <v>586</v>
      </c>
      <c r="BE175" s="289">
        <v>125944</v>
      </c>
      <c r="BF175" s="261" t="s">
        <v>442</v>
      </c>
      <c r="BG175" s="261" t="s">
        <v>442</v>
      </c>
      <c r="BH175" s="261" t="s">
        <v>587</v>
      </c>
      <c r="BI175" s="293">
        <v>0.14249999999999999</v>
      </c>
      <c r="BJ175" s="261" t="s">
        <v>596</v>
      </c>
      <c r="BK175" s="261" t="s">
        <v>442</v>
      </c>
      <c r="BL175" s="294">
        <f t="shared" si="43"/>
        <v>6.8399999999999989E-2</v>
      </c>
      <c r="BM175" s="261" t="s">
        <v>442</v>
      </c>
      <c r="BN175" s="261" t="s">
        <v>442</v>
      </c>
      <c r="BO175" s="261" t="s">
        <v>442</v>
      </c>
      <c r="BP175" s="261" t="s">
        <v>442</v>
      </c>
      <c r="BQ175" s="261" t="s">
        <v>442</v>
      </c>
      <c r="BR175" s="261" t="s">
        <v>442</v>
      </c>
      <c r="BS175" s="261" t="s">
        <v>442</v>
      </c>
      <c r="BT175" s="261" t="s">
        <v>442</v>
      </c>
      <c r="BU175" s="261" t="s">
        <v>442</v>
      </c>
      <c r="BV175" s="261" t="s">
        <v>442</v>
      </c>
      <c r="BW175" s="261" t="s">
        <v>442</v>
      </c>
      <c r="BX175" s="261" t="s">
        <v>442</v>
      </c>
      <c r="BY175" s="261" t="s">
        <v>442</v>
      </c>
      <c r="BZ175" s="261" t="s">
        <v>442</v>
      </c>
      <c r="CA175" s="261" t="s">
        <v>442</v>
      </c>
      <c r="CB175" s="261" t="s">
        <v>442</v>
      </c>
      <c r="CC175" s="290">
        <v>0</v>
      </c>
      <c r="CD175" s="261" t="s">
        <v>442</v>
      </c>
      <c r="CE175" s="261" t="s">
        <v>442</v>
      </c>
      <c r="CF175" s="261" t="s">
        <v>442</v>
      </c>
      <c r="CG175" s="261" t="s">
        <v>442</v>
      </c>
      <c r="CH175" s="261" t="s">
        <v>442</v>
      </c>
      <c r="CI175" s="261" t="s">
        <v>442</v>
      </c>
      <c r="CJ175" s="261" t="s">
        <v>442</v>
      </c>
      <c r="CK175" s="261" t="s">
        <v>442</v>
      </c>
      <c r="CL175" s="261" t="s">
        <v>442</v>
      </c>
      <c r="CM175" s="261" t="s">
        <v>442</v>
      </c>
      <c r="CN175" s="261" t="s">
        <v>442</v>
      </c>
      <c r="CO175" s="261" t="s">
        <v>442</v>
      </c>
      <c r="CP175" s="261" t="s">
        <v>442</v>
      </c>
      <c r="CQ175" s="261" t="s">
        <v>442</v>
      </c>
      <c r="CR175" s="261" t="s">
        <v>588</v>
      </c>
      <c r="CS175" s="261" t="s">
        <v>433</v>
      </c>
      <c r="CT175" s="261" t="s">
        <v>442</v>
      </c>
      <c r="CU175" s="261" t="s">
        <v>589</v>
      </c>
      <c r="CV175" s="261" t="s">
        <v>442</v>
      </c>
      <c r="CW175" s="261" t="s">
        <v>442</v>
      </c>
      <c r="CX175" s="293">
        <f t="shared" si="44"/>
        <v>0.80738468705991251</v>
      </c>
      <c r="CY175" s="289">
        <v>11779619</v>
      </c>
      <c r="CZ175" s="287">
        <v>45664</v>
      </c>
      <c r="DA175" s="293">
        <v>0.5679896529402817</v>
      </c>
      <c r="DB175" s="261" t="s">
        <v>442</v>
      </c>
      <c r="DC175" s="261" t="s">
        <v>442</v>
      </c>
      <c r="DD175" s="261" t="s">
        <v>577</v>
      </c>
    </row>
    <row r="176" spans="1:108">
      <c r="A176" s="264" t="s">
        <v>380</v>
      </c>
      <c r="B176" s="284">
        <v>2498</v>
      </c>
      <c r="C176" s="284">
        <f t="shared" si="34"/>
        <v>2498</v>
      </c>
      <c r="D176" s="285">
        <v>11304</v>
      </c>
      <c r="E176" s="286">
        <f t="shared" si="35"/>
        <v>11304</v>
      </c>
      <c r="F176" s="287">
        <v>45869</v>
      </c>
      <c r="G176" s="285" t="s">
        <v>159</v>
      </c>
      <c r="H176" s="285" t="s">
        <v>573</v>
      </c>
      <c r="I176" s="261">
        <v>2021</v>
      </c>
      <c r="J176" s="261" t="s">
        <v>574</v>
      </c>
      <c r="K176" s="261" t="s">
        <v>575</v>
      </c>
      <c r="L176" s="288">
        <v>2707755</v>
      </c>
      <c r="M176" s="261" t="s">
        <v>576</v>
      </c>
      <c r="N176" s="261" t="s">
        <v>577</v>
      </c>
      <c r="O176" s="261" t="s">
        <v>578</v>
      </c>
      <c r="P176" s="287">
        <v>45461</v>
      </c>
      <c r="Q176" s="287" t="s">
        <v>592</v>
      </c>
      <c r="R176" s="261" t="s">
        <v>577</v>
      </c>
      <c r="S176" s="261" t="s">
        <v>580</v>
      </c>
      <c r="T176" s="261">
        <v>2</v>
      </c>
      <c r="U176" s="288">
        <v>0</v>
      </c>
      <c r="V176" s="289">
        <v>0</v>
      </c>
      <c r="W176" s="261" t="str">
        <f t="shared" si="36"/>
        <v>PERF</v>
      </c>
      <c r="X176" s="261" t="s">
        <v>581</v>
      </c>
      <c r="Y176" s="261" t="s">
        <v>581</v>
      </c>
      <c r="Z176" s="261" t="s">
        <v>573</v>
      </c>
      <c r="AA176" s="264" t="s">
        <v>380</v>
      </c>
      <c r="AB176" s="286">
        <f t="shared" si="37"/>
        <v>2498</v>
      </c>
      <c r="AC176" s="286">
        <v>8457</v>
      </c>
      <c r="AD176" s="286">
        <f t="shared" si="38"/>
        <v>8457</v>
      </c>
      <c r="AE176" s="261" t="s">
        <v>597</v>
      </c>
      <c r="AF176" s="261" t="s">
        <v>583</v>
      </c>
      <c r="AG176" s="290">
        <v>16623115</v>
      </c>
      <c r="AH176" s="261" t="s">
        <v>583</v>
      </c>
      <c r="AI176" s="291">
        <v>45239</v>
      </c>
      <c r="AJ176" s="261" t="s">
        <v>584</v>
      </c>
      <c r="AK176" s="292">
        <v>45688</v>
      </c>
      <c r="AL176" s="292" t="s">
        <v>585</v>
      </c>
      <c r="AM176" s="292" t="s">
        <v>442</v>
      </c>
      <c r="AN176" s="261" t="s">
        <v>442</v>
      </c>
      <c r="AO176" s="261" t="s">
        <v>442</v>
      </c>
      <c r="AP176" s="261" t="s">
        <v>442</v>
      </c>
      <c r="AQ176" s="261" t="s">
        <v>442</v>
      </c>
      <c r="AR176" s="290">
        <v>166</v>
      </c>
      <c r="AS176" s="287">
        <f t="shared" si="42"/>
        <v>50849</v>
      </c>
      <c r="AT176" s="261">
        <v>180</v>
      </c>
      <c r="AU176" s="261" t="s">
        <v>442</v>
      </c>
      <c r="AV176" s="290">
        <v>9325517</v>
      </c>
      <c r="AW176" s="290">
        <v>6830879.0999999996</v>
      </c>
      <c r="AX176" s="261" t="s">
        <v>442</v>
      </c>
      <c r="AY176" s="261" t="s">
        <v>442</v>
      </c>
      <c r="AZ176" s="290">
        <v>9325517</v>
      </c>
      <c r="BA176" s="261">
        <v>100</v>
      </c>
      <c r="BB176" s="261" t="s">
        <v>442</v>
      </c>
      <c r="BC176" s="261" t="s">
        <v>586</v>
      </c>
      <c r="BD176" s="261" t="s">
        <v>586</v>
      </c>
      <c r="BE176" s="289">
        <v>97790</v>
      </c>
      <c r="BF176" s="261" t="s">
        <v>442</v>
      </c>
      <c r="BG176" s="261" t="s">
        <v>442</v>
      </c>
      <c r="BH176" s="261" t="s">
        <v>587</v>
      </c>
      <c r="BI176" s="293">
        <v>0.15210000000000001</v>
      </c>
      <c r="BJ176" s="261" t="s">
        <v>591</v>
      </c>
      <c r="BK176" s="261" t="s">
        <v>442</v>
      </c>
      <c r="BL176" s="294">
        <f t="shared" si="43"/>
        <v>7.8000000000000014E-2</v>
      </c>
      <c r="BM176" s="261" t="s">
        <v>442</v>
      </c>
      <c r="BN176" s="261" t="s">
        <v>442</v>
      </c>
      <c r="BO176" s="261" t="s">
        <v>442</v>
      </c>
      <c r="BP176" s="261" t="s">
        <v>442</v>
      </c>
      <c r="BQ176" s="261" t="s">
        <v>442</v>
      </c>
      <c r="BR176" s="261" t="s">
        <v>442</v>
      </c>
      <c r="BS176" s="261" t="s">
        <v>442</v>
      </c>
      <c r="BT176" s="261" t="s">
        <v>442</v>
      </c>
      <c r="BU176" s="261" t="s">
        <v>442</v>
      </c>
      <c r="BV176" s="261" t="s">
        <v>442</v>
      </c>
      <c r="BW176" s="261" t="s">
        <v>442</v>
      </c>
      <c r="BX176" s="261" t="s">
        <v>442</v>
      </c>
      <c r="BY176" s="261" t="s">
        <v>442</v>
      </c>
      <c r="BZ176" s="261" t="s">
        <v>442</v>
      </c>
      <c r="CA176" s="261" t="s">
        <v>442</v>
      </c>
      <c r="CB176" s="261" t="s">
        <v>442</v>
      </c>
      <c r="CC176" s="290">
        <v>0</v>
      </c>
      <c r="CD176" s="261" t="s">
        <v>442</v>
      </c>
      <c r="CE176" s="261" t="s">
        <v>442</v>
      </c>
      <c r="CF176" s="261" t="s">
        <v>442</v>
      </c>
      <c r="CG176" s="261" t="s">
        <v>442</v>
      </c>
      <c r="CH176" s="261" t="s">
        <v>442</v>
      </c>
      <c r="CI176" s="261" t="s">
        <v>442</v>
      </c>
      <c r="CJ176" s="261" t="s">
        <v>442</v>
      </c>
      <c r="CK176" s="261" t="s">
        <v>442</v>
      </c>
      <c r="CL176" s="261" t="s">
        <v>442</v>
      </c>
      <c r="CM176" s="261" t="s">
        <v>442</v>
      </c>
      <c r="CN176" s="261" t="s">
        <v>442</v>
      </c>
      <c r="CO176" s="261" t="s">
        <v>442</v>
      </c>
      <c r="CP176" s="261" t="s">
        <v>442</v>
      </c>
      <c r="CQ176" s="261" t="s">
        <v>442</v>
      </c>
      <c r="CR176" s="261" t="s">
        <v>588</v>
      </c>
      <c r="CS176" s="261" t="s">
        <v>433</v>
      </c>
      <c r="CT176" s="261" t="s">
        <v>442</v>
      </c>
      <c r="CU176" s="261" t="s">
        <v>589</v>
      </c>
      <c r="CV176" s="261" t="s">
        <v>442</v>
      </c>
      <c r="CW176" s="261" t="s">
        <v>442</v>
      </c>
      <c r="CX176" s="293">
        <f t="shared" si="44"/>
        <v>0.56401144798115965</v>
      </c>
      <c r="CY176" s="289">
        <v>16534269</v>
      </c>
      <c r="CZ176" s="287">
        <v>45264</v>
      </c>
      <c r="DA176" s="293">
        <v>0.56401144798115965</v>
      </c>
      <c r="DB176" s="261" t="s">
        <v>442</v>
      </c>
      <c r="DC176" s="261" t="s">
        <v>442</v>
      </c>
      <c r="DD176" s="261" t="s">
        <v>577</v>
      </c>
    </row>
    <row r="177" spans="1:108">
      <c r="A177" s="264" t="s">
        <v>380</v>
      </c>
      <c r="B177" s="284">
        <v>1536</v>
      </c>
      <c r="C177" s="284">
        <f t="shared" si="34"/>
        <v>1536</v>
      </c>
      <c r="D177" s="285">
        <v>9234</v>
      </c>
      <c r="E177" s="286">
        <f t="shared" si="35"/>
        <v>9234</v>
      </c>
      <c r="F177" s="287">
        <v>45869</v>
      </c>
      <c r="G177" s="285" t="s">
        <v>159</v>
      </c>
      <c r="H177" s="285" t="s">
        <v>573</v>
      </c>
      <c r="I177" s="261">
        <v>2021</v>
      </c>
      <c r="J177" s="261" t="s">
        <v>574</v>
      </c>
      <c r="K177" s="261" t="s">
        <v>575</v>
      </c>
      <c r="L177" s="288">
        <v>2554382</v>
      </c>
      <c r="M177" s="261" t="s">
        <v>576</v>
      </c>
      <c r="N177" s="261" t="s">
        <v>577</v>
      </c>
      <c r="O177" s="261" t="s">
        <v>578</v>
      </c>
      <c r="P177" s="287">
        <v>42327</v>
      </c>
      <c r="Q177" s="287" t="s">
        <v>579</v>
      </c>
      <c r="R177" s="261" t="s">
        <v>577</v>
      </c>
      <c r="S177" s="261" t="s">
        <v>580</v>
      </c>
      <c r="T177" s="261">
        <v>110</v>
      </c>
      <c r="U177" s="288">
        <v>0</v>
      </c>
      <c r="V177" s="289">
        <v>0</v>
      </c>
      <c r="W177" s="261" t="str">
        <f t="shared" si="36"/>
        <v>PERF</v>
      </c>
      <c r="X177" s="261" t="s">
        <v>581</v>
      </c>
      <c r="Y177" s="261" t="s">
        <v>581</v>
      </c>
      <c r="Z177" s="261" t="s">
        <v>573</v>
      </c>
      <c r="AA177" s="264" t="s">
        <v>380</v>
      </c>
      <c r="AB177" s="286">
        <f t="shared" si="37"/>
        <v>1536</v>
      </c>
      <c r="AC177" s="286">
        <v>7449</v>
      </c>
      <c r="AD177" s="286">
        <f t="shared" si="38"/>
        <v>7449</v>
      </c>
      <c r="AE177" s="261" t="s">
        <v>582</v>
      </c>
      <c r="AF177" s="261" t="s">
        <v>583</v>
      </c>
      <c r="AG177" s="290">
        <v>4000413</v>
      </c>
      <c r="AH177" s="261" t="s">
        <v>583</v>
      </c>
      <c r="AI177" s="291">
        <v>42241</v>
      </c>
      <c r="AJ177" s="261" t="s">
        <v>584</v>
      </c>
      <c r="AK177" s="292">
        <v>45688</v>
      </c>
      <c r="AL177" s="292" t="s">
        <v>585</v>
      </c>
      <c r="AM177" s="292">
        <v>45853</v>
      </c>
      <c r="AN177" s="261" t="s">
        <v>442</v>
      </c>
      <c r="AO177" s="261" t="s">
        <v>442</v>
      </c>
      <c r="AP177" s="261" t="s">
        <v>442</v>
      </c>
      <c r="AQ177" s="261" t="s">
        <v>442</v>
      </c>
      <c r="AR177" s="290">
        <v>63</v>
      </c>
      <c r="AS177" s="287">
        <f t="shared" si="42"/>
        <v>47759</v>
      </c>
      <c r="AT177" s="261">
        <v>180</v>
      </c>
      <c r="AU177" s="261" t="s">
        <v>442</v>
      </c>
      <c r="AV177" s="290">
        <v>2615628.6800000002</v>
      </c>
      <c r="AW177" s="290">
        <v>0</v>
      </c>
      <c r="AX177" s="261" t="s">
        <v>442</v>
      </c>
      <c r="AY177" s="261" t="s">
        <v>442</v>
      </c>
      <c r="AZ177" s="290">
        <v>2615628.6800000002</v>
      </c>
      <c r="BA177" s="261">
        <v>100</v>
      </c>
      <c r="BB177" s="261" t="s">
        <v>442</v>
      </c>
      <c r="BC177" s="261" t="s">
        <v>586</v>
      </c>
      <c r="BD177" s="261" t="s">
        <v>586</v>
      </c>
      <c r="BE177" s="289">
        <v>52271</v>
      </c>
      <c r="BF177" s="261" t="s">
        <v>442</v>
      </c>
      <c r="BG177" s="261" t="s">
        <v>442</v>
      </c>
      <c r="BH177" s="261" t="s">
        <v>587</v>
      </c>
      <c r="BI177" s="293">
        <v>0.1525</v>
      </c>
      <c r="BJ177" s="261" t="s">
        <v>596</v>
      </c>
      <c r="BK177" s="261" t="s">
        <v>442</v>
      </c>
      <c r="BL177" s="294">
        <f t="shared" si="43"/>
        <v>7.8399999999999997E-2</v>
      </c>
      <c r="BM177" s="261" t="s">
        <v>442</v>
      </c>
      <c r="BN177" s="261" t="s">
        <v>442</v>
      </c>
      <c r="BO177" s="261" t="s">
        <v>442</v>
      </c>
      <c r="BP177" s="261" t="s">
        <v>442</v>
      </c>
      <c r="BQ177" s="261" t="s">
        <v>442</v>
      </c>
      <c r="BR177" s="261" t="s">
        <v>442</v>
      </c>
      <c r="BS177" s="261" t="s">
        <v>442</v>
      </c>
      <c r="BT177" s="261" t="s">
        <v>442</v>
      </c>
      <c r="BU177" s="261" t="s">
        <v>442</v>
      </c>
      <c r="BV177" s="261" t="s">
        <v>442</v>
      </c>
      <c r="BW177" s="261" t="s">
        <v>442</v>
      </c>
      <c r="BX177" s="261" t="s">
        <v>442</v>
      </c>
      <c r="BY177" s="261" t="s">
        <v>442</v>
      </c>
      <c r="BZ177" s="261" t="s">
        <v>442</v>
      </c>
      <c r="CA177" s="261" t="s">
        <v>442</v>
      </c>
      <c r="CB177" s="261">
        <v>45853</v>
      </c>
      <c r="CC177" s="290">
        <v>17876</v>
      </c>
      <c r="CD177" s="261" t="s">
        <v>442</v>
      </c>
      <c r="CE177" s="261" t="s">
        <v>442</v>
      </c>
      <c r="CF177" s="261" t="s">
        <v>442</v>
      </c>
      <c r="CG177" s="261" t="s">
        <v>442</v>
      </c>
      <c r="CH177" s="261" t="s">
        <v>442</v>
      </c>
      <c r="CI177" s="261" t="s">
        <v>442</v>
      </c>
      <c r="CJ177" s="261" t="s">
        <v>442</v>
      </c>
      <c r="CK177" s="261" t="s">
        <v>442</v>
      </c>
      <c r="CL177" s="261" t="s">
        <v>442</v>
      </c>
      <c r="CM177" s="261" t="s">
        <v>442</v>
      </c>
      <c r="CN177" s="261" t="s">
        <v>442</v>
      </c>
      <c r="CO177" s="261" t="s">
        <v>442</v>
      </c>
      <c r="CP177" s="261" t="s">
        <v>442</v>
      </c>
      <c r="CQ177" s="261" t="s">
        <v>442</v>
      </c>
      <c r="CR177" s="261" t="s">
        <v>588</v>
      </c>
      <c r="CS177" s="261" t="s">
        <v>433</v>
      </c>
      <c r="CT177" s="261" t="s">
        <v>442</v>
      </c>
      <c r="CU177" s="261" t="s">
        <v>589</v>
      </c>
      <c r="CV177" s="261" t="s">
        <v>442</v>
      </c>
      <c r="CW177" s="261" t="s">
        <v>442</v>
      </c>
      <c r="CX177" s="293">
        <f t="shared" si="44"/>
        <v>0.22166344745762714</v>
      </c>
      <c r="CY177" s="289">
        <v>11800000</v>
      </c>
      <c r="CZ177" s="287">
        <v>45722</v>
      </c>
      <c r="DA177" s="293">
        <v>0.57622966101694917</v>
      </c>
      <c r="DB177" s="261" t="s">
        <v>442</v>
      </c>
      <c r="DC177" s="261" t="s">
        <v>442</v>
      </c>
      <c r="DD177" s="261" t="s">
        <v>577</v>
      </c>
    </row>
    <row r="178" spans="1:108">
      <c r="A178" s="264" t="s">
        <v>380</v>
      </c>
      <c r="B178" s="284">
        <v>2399</v>
      </c>
      <c r="C178" s="284">
        <f t="shared" si="34"/>
        <v>2399</v>
      </c>
      <c r="D178" s="285">
        <v>11166</v>
      </c>
      <c r="E178" s="286">
        <f t="shared" si="35"/>
        <v>11166</v>
      </c>
      <c r="F178" s="287">
        <v>45869</v>
      </c>
      <c r="G178" s="285" t="s">
        <v>159</v>
      </c>
      <c r="H178" s="285" t="s">
        <v>573</v>
      </c>
      <c r="I178" s="261">
        <v>2021</v>
      </c>
      <c r="J178" s="261" t="s">
        <v>574</v>
      </c>
      <c r="K178" s="261" t="s">
        <v>575</v>
      </c>
      <c r="L178" s="288">
        <v>11136000</v>
      </c>
      <c r="M178" s="261" t="s">
        <v>576</v>
      </c>
      <c r="N178" s="261" t="s">
        <v>577</v>
      </c>
      <c r="O178" s="261" t="s">
        <v>578</v>
      </c>
      <c r="P178" s="287">
        <v>45222</v>
      </c>
      <c r="Q178" s="287" t="s">
        <v>595</v>
      </c>
      <c r="R178" s="261" t="s">
        <v>577</v>
      </c>
      <c r="S178" s="261" t="s">
        <v>580</v>
      </c>
      <c r="T178" s="261">
        <v>7</v>
      </c>
      <c r="U178" s="288">
        <v>0</v>
      </c>
      <c r="V178" s="289">
        <v>0</v>
      </c>
      <c r="W178" s="261" t="str">
        <f t="shared" si="36"/>
        <v>PERF</v>
      </c>
      <c r="X178" s="261" t="s">
        <v>581</v>
      </c>
      <c r="Y178" s="261" t="s">
        <v>581</v>
      </c>
      <c r="Z178" s="261" t="s">
        <v>573</v>
      </c>
      <c r="AA178" s="264" t="s">
        <v>380</v>
      </c>
      <c r="AB178" s="286">
        <f t="shared" si="37"/>
        <v>2399</v>
      </c>
      <c r="AC178" s="286">
        <v>8404</v>
      </c>
      <c r="AD178" s="286">
        <f t="shared" si="38"/>
        <v>8404</v>
      </c>
      <c r="AE178" s="261" t="s">
        <v>582</v>
      </c>
      <c r="AF178" s="261" t="s">
        <v>583</v>
      </c>
      <c r="AG178" s="290">
        <v>39700000</v>
      </c>
      <c r="AH178" s="261" t="s">
        <v>583</v>
      </c>
      <c r="AI178" s="291">
        <v>44994</v>
      </c>
      <c r="AJ178" s="261" t="s">
        <v>584</v>
      </c>
      <c r="AK178" s="292">
        <v>45688</v>
      </c>
      <c r="AL178" s="292" t="s">
        <v>585</v>
      </c>
      <c r="AM178" s="292" t="s">
        <v>442</v>
      </c>
      <c r="AN178" s="261" t="s">
        <v>442</v>
      </c>
      <c r="AO178" s="261" t="s">
        <v>442</v>
      </c>
      <c r="AP178" s="261" t="s">
        <v>442</v>
      </c>
      <c r="AQ178" s="261" t="s">
        <v>442</v>
      </c>
      <c r="AR178" s="290">
        <v>156</v>
      </c>
      <c r="AS178" s="287">
        <f t="shared" si="42"/>
        <v>50549</v>
      </c>
      <c r="AT178" s="261">
        <v>180</v>
      </c>
      <c r="AU178" s="261" t="s">
        <v>442</v>
      </c>
      <c r="AV178" s="290">
        <v>29350627</v>
      </c>
      <c r="AW178" s="290">
        <v>29328346.300000001</v>
      </c>
      <c r="AX178" s="261" t="s">
        <v>442</v>
      </c>
      <c r="AY178" s="261" t="s">
        <v>442</v>
      </c>
      <c r="AZ178" s="290">
        <v>29350627</v>
      </c>
      <c r="BA178" s="261">
        <v>100</v>
      </c>
      <c r="BB178" s="261" t="s">
        <v>442</v>
      </c>
      <c r="BC178" s="261" t="s">
        <v>586</v>
      </c>
      <c r="BD178" s="261" t="s">
        <v>586</v>
      </c>
      <c r="BE178" s="289">
        <v>284844</v>
      </c>
      <c r="BF178" s="261" t="s">
        <v>442</v>
      </c>
      <c r="BG178" s="261" t="s">
        <v>442</v>
      </c>
      <c r="BH178" s="261" t="s">
        <v>587</v>
      </c>
      <c r="BI178" s="293">
        <v>0.11900000000000001</v>
      </c>
      <c r="BJ178" s="261" t="s">
        <v>591</v>
      </c>
      <c r="BK178" s="261" t="s">
        <v>442</v>
      </c>
      <c r="BL178" s="294">
        <f t="shared" si="43"/>
        <v>4.4900000000000009E-2</v>
      </c>
      <c r="BM178" s="261" t="s">
        <v>442</v>
      </c>
      <c r="BN178" s="261" t="s">
        <v>442</v>
      </c>
      <c r="BO178" s="261" t="s">
        <v>442</v>
      </c>
      <c r="BP178" s="261" t="s">
        <v>442</v>
      </c>
      <c r="BQ178" s="261" t="s">
        <v>442</v>
      </c>
      <c r="BR178" s="261" t="s">
        <v>442</v>
      </c>
      <c r="BS178" s="261" t="s">
        <v>442</v>
      </c>
      <c r="BT178" s="261" t="s">
        <v>442</v>
      </c>
      <c r="BU178" s="261" t="s">
        <v>442</v>
      </c>
      <c r="BV178" s="261" t="s">
        <v>442</v>
      </c>
      <c r="BW178" s="261" t="s">
        <v>442</v>
      </c>
      <c r="BX178" s="261" t="s">
        <v>442</v>
      </c>
      <c r="BY178" s="261" t="s">
        <v>442</v>
      </c>
      <c r="BZ178" s="261" t="s">
        <v>442</v>
      </c>
      <c r="CA178" s="261" t="s">
        <v>442</v>
      </c>
      <c r="CB178" s="261" t="s">
        <v>442</v>
      </c>
      <c r="CC178" s="290">
        <v>0</v>
      </c>
      <c r="CD178" s="261" t="s">
        <v>442</v>
      </c>
      <c r="CE178" s="261" t="s">
        <v>442</v>
      </c>
      <c r="CF178" s="261" t="s">
        <v>442</v>
      </c>
      <c r="CG178" s="261" t="s">
        <v>442</v>
      </c>
      <c r="CH178" s="261" t="s">
        <v>442</v>
      </c>
      <c r="CI178" s="261" t="s">
        <v>442</v>
      </c>
      <c r="CJ178" s="261" t="s">
        <v>442</v>
      </c>
      <c r="CK178" s="261" t="s">
        <v>442</v>
      </c>
      <c r="CL178" s="261" t="s">
        <v>442</v>
      </c>
      <c r="CM178" s="261" t="s">
        <v>442</v>
      </c>
      <c r="CN178" s="261" t="s">
        <v>442</v>
      </c>
      <c r="CO178" s="261" t="s">
        <v>442</v>
      </c>
      <c r="CP178" s="261" t="s">
        <v>442</v>
      </c>
      <c r="CQ178" s="261" t="s">
        <v>442</v>
      </c>
      <c r="CR178" s="261" t="s">
        <v>588</v>
      </c>
      <c r="CS178" s="261" t="s">
        <v>433</v>
      </c>
      <c r="CT178" s="261" t="s">
        <v>442</v>
      </c>
      <c r="CU178" s="261" t="s">
        <v>589</v>
      </c>
      <c r="CV178" s="261" t="s">
        <v>442</v>
      </c>
      <c r="CW178" s="261" t="s">
        <v>442</v>
      </c>
      <c r="CX178" s="293">
        <f t="shared" si="44"/>
        <v>0.36965525188916876</v>
      </c>
      <c r="CY178" s="289">
        <v>79400000</v>
      </c>
      <c r="CZ178" s="287">
        <v>44994</v>
      </c>
      <c r="DA178" s="293">
        <v>0.73931050377833751</v>
      </c>
      <c r="DB178" s="261" t="s">
        <v>442</v>
      </c>
      <c r="DC178" s="261" t="s">
        <v>442</v>
      </c>
      <c r="DD178" s="261" t="s">
        <v>577</v>
      </c>
    </row>
    <row r="179" spans="1:108">
      <c r="A179" s="264" t="s">
        <v>380</v>
      </c>
      <c r="B179" s="284">
        <v>2383</v>
      </c>
      <c r="C179" s="284">
        <f t="shared" si="34"/>
        <v>2383</v>
      </c>
      <c r="D179" s="285">
        <v>10241</v>
      </c>
      <c r="E179" s="286">
        <f t="shared" si="35"/>
        <v>10241</v>
      </c>
      <c r="F179" s="287">
        <v>45869</v>
      </c>
      <c r="G179" s="285" t="s">
        <v>159</v>
      </c>
      <c r="H179" s="285" t="s">
        <v>573</v>
      </c>
      <c r="I179" s="261">
        <v>2021</v>
      </c>
      <c r="J179" s="261" t="s">
        <v>574</v>
      </c>
      <c r="K179" s="261" t="s">
        <v>575</v>
      </c>
      <c r="L179" s="288">
        <v>633911</v>
      </c>
      <c r="M179" s="261" t="s">
        <v>576</v>
      </c>
      <c r="N179" s="261" t="s">
        <v>577</v>
      </c>
      <c r="O179" s="261" t="s">
        <v>578</v>
      </c>
      <c r="P179" s="287">
        <v>45110</v>
      </c>
      <c r="Q179" s="287" t="s">
        <v>592</v>
      </c>
      <c r="R179" s="261" t="s">
        <v>577</v>
      </c>
      <c r="S179" s="261" t="s">
        <v>580</v>
      </c>
      <c r="T179" s="261">
        <v>17</v>
      </c>
      <c r="U179" s="288">
        <v>0</v>
      </c>
      <c r="V179" s="289">
        <v>0</v>
      </c>
      <c r="W179" s="261" t="str">
        <f t="shared" si="36"/>
        <v>PERF</v>
      </c>
      <c r="X179" s="261" t="s">
        <v>581</v>
      </c>
      <c r="Y179" s="261" t="s">
        <v>581</v>
      </c>
      <c r="Z179" s="261" t="s">
        <v>573</v>
      </c>
      <c r="AA179" s="264" t="s">
        <v>380</v>
      </c>
      <c r="AB179" s="286">
        <f t="shared" si="37"/>
        <v>2383</v>
      </c>
      <c r="AC179" s="286">
        <v>8021</v>
      </c>
      <c r="AD179" s="286">
        <f t="shared" si="38"/>
        <v>8021</v>
      </c>
      <c r="AE179" s="261" t="s">
        <v>582</v>
      </c>
      <c r="AF179" s="261" t="s">
        <v>583</v>
      </c>
      <c r="AG179" s="290">
        <v>2988699</v>
      </c>
      <c r="AH179" s="261" t="s">
        <v>583</v>
      </c>
      <c r="AI179" s="291">
        <v>43616</v>
      </c>
      <c r="AJ179" s="261" t="s">
        <v>584</v>
      </c>
      <c r="AK179" s="292">
        <v>45688</v>
      </c>
      <c r="AL179" s="292" t="s">
        <v>585</v>
      </c>
      <c r="AM179" s="292" t="s">
        <v>442</v>
      </c>
      <c r="AN179" s="261" t="s">
        <v>442</v>
      </c>
      <c r="AO179" s="261" t="s">
        <v>442</v>
      </c>
      <c r="AP179" s="261" t="s">
        <v>442</v>
      </c>
      <c r="AQ179" s="261" t="s">
        <v>442</v>
      </c>
      <c r="AR179" s="290">
        <v>154</v>
      </c>
      <c r="AS179" s="287">
        <f t="shared" si="42"/>
        <v>50489</v>
      </c>
      <c r="AT179" s="261">
        <v>180</v>
      </c>
      <c r="AU179" s="261" t="s">
        <v>442</v>
      </c>
      <c r="AV179" s="290">
        <v>1932494</v>
      </c>
      <c r="AW179" s="290">
        <v>1871636.35</v>
      </c>
      <c r="AX179" s="261" t="s">
        <v>442</v>
      </c>
      <c r="AY179" s="261" t="s">
        <v>442</v>
      </c>
      <c r="AZ179" s="290">
        <v>1932494</v>
      </c>
      <c r="BA179" s="261">
        <v>100</v>
      </c>
      <c r="BB179" s="261" t="s">
        <v>442</v>
      </c>
      <c r="BC179" s="261" t="s">
        <v>586</v>
      </c>
      <c r="BD179" s="261" t="s">
        <v>586</v>
      </c>
      <c r="BE179" s="289">
        <v>26159</v>
      </c>
      <c r="BF179" s="261" t="s">
        <v>442</v>
      </c>
      <c r="BG179" s="261" t="s">
        <v>442</v>
      </c>
      <c r="BH179" s="261" t="s">
        <v>587</v>
      </c>
      <c r="BI179" s="293">
        <v>0.1421</v>
      </c>
      <c r="BJ179" s="261" t="s">
        <v>591</v>
      </c>
      <c r="BK179" s="261" t="s">
        <v>442</v>
      </c>
      <c r="BL179" s="294">
        <f t="shared" si="43"/>
        <v>6.8000000000000005E-2</v>
      </c>
      <c r="BM179" s="261" t="s">
        <v>442</v>
      </c>
      <c r="BN179" s="261" t="s">
        <v>442</v>
      </c>
      <c r="BO179" s="261" t="s">
        <v>442</v>
      </c>
      <c r="BP179" s="261" t="s">
        <v>442</v>
      </c>
      <c r="BQ179" s="261" t="s">
        <v>442</v>
      </c>
      <c r="BR179" s="261" t="s">
        <v>442</v>
      </c>
      <c r="BS179" s="261" t="s">
        <v>442</v>
      </c>
      <c r="BT179" s="261" t="s">
        <v>442</v>
      </c>
      <c r="BU179" s="261" t="s">
        <v>442</v>
      </c>
      <c r="BV179" s="261" t="s">
        <v>442</v>
      </c>
      <c r="BW179" s="261" t="s">
        <v>442</v>
      </c>
      <c r="BX179" s="261" t="s">
        <v>442</v>
      </c>
      <c r="BY179" s="261" t="s">
        <v>442</v>
      </c>
      <c r="BZ179" s="261" t="s">
        <v>442</v>
      </c>
      <c r="CA179" s="261" t="s">
        <v>442</v>
      </c>
      <c r="CB179" s="261" t="s">
        <v>442</v>
      </c>
      <c r="CC179" s="290">
        <v>0</v>
      </c>
      <c r="CD179" s="261" t="s">
        <v>442</v>
      </c>
      <c r="CE179" s="261" t="s">
        <v>442</v>
      </c>
      <c r="CF179" s="261" t="s">
        <v>442</v>
      </c>
      <c r="CG179" s="261" t="s">
        <v>442</v>
      </c>
      <c r="CH179" s="261" t="s">
        <v>442</v>
      </c>
      <c r="CI179" s="261" t="s">
        <v>442</v>
      </c>
      <c r="CJ179" s="261" t="s">
        <v>442</v>
      </c>
      <c r="CK179" s="261" t="s">
        <v>442</v>
      </c>
      <c r="CL179" s="261" t="s">
        <v>442</v>
      </c>
      <c r="CM179" s="261" t="s">
        <v>442</v>
      </c>
      <c r="CN179" s="261" t="s">
        <v>442</v>
      </c>
      <c r="CO179" s="261" t="s">
        <v>442</v>
      </c>
      <c r="CP179" s="261" t="s">
        <v>442</v>
      </c>
      <c r="CQ179" s="261" t="s">
        <v>442</v>
      </c>
      <c r="CR179" s="261" t="s">
        <v>588</v>
      </c>
      <c r="CS179" s="261" t="s">
        <v>433</v>
      </c>
      <c r="CT179" s="261" t="s">
        <v>442</v>
      </c>
      <c r="CU179" s="261" t="s">
        <v>589</v>
      </c>
      <c r="CV179" s="261" t="s">
        <v>442</v>
      </c>
      <c r="CW179" s="261" t="s">
        <v>442</v>
      </c>
      <c r="CX179" s="293">
        <f t="shared" si="44"/>
        <v>0.60885301817175919</v>
      </c>
      <c r="CY179" s="289">
        <v>3173991</v>
      </c>
      <c r="CZ179" s="287">
        <v>45041</v>
      </c>
      <c r="DA179" s="293">
        <v>0.60885301817175919</v>
      </c>
      <c r="DB179" s="261" t="s">
        <v>442</v>
      </c>
      <c r="DC179" s="261" t="s">
        <v>442</v>
      </c>
      <c r="DD179" s="261" t="s">
        <v>577</v>
      </c>
    </row>
    <row r="180" spans="1:108">
      <c r="A180" s="264" t="s">
        <v>380</v>
      </c>
      <c r="B180" s="284">
        <v>1815</v>
      </c>
      <c r="C180" s="284">
        <f t="shared" si="34"/>
        <v>1815</v>
      </c>
      <c r="D180" s="285">
        <v>9274</v>
      </c>
      <c r="E180" s="286">
        <f t="shared" si="35"/>
        <v>9274</v>
      </c>
      <c r="F180" s="287">
        <v>45869</v>
      </c>
      <c r="G180" s="285" t="s">
        <v>159</v>
      </c>
      <c r="H180" s="285" t="s">
        <v>573</v>
      </c>
      <c r="I180" s="261">
        <v>2021</v>
      </c>
      <c r="J180" s="261" t="s">
        <v>574</v>
      </c>
      <c r="K180" s="261" t="s">
        <v>575</v>
      </c>
      <c r="L180" s="288">
        <v>2189028</v>
      </c>
      <c r="M180" s="261" t="s">
        <v>576</v>
      </c>
      <c r="N180" s="261" t="s">
        <v>577</v>
      </c>
      <c r="O180" s="261" t="s">
        <v>578</v>
      </c>
      <c r="P180" s="287">
        <v>43245</v>
      </c>
      <c r="Q180" s="287" t="s">
        <v>579</v>
      </c>
      <c r="R180" s="261" t="s">
        <v>577</v>
      </c>
      <c r="S180" s="261" t="s">
        <v>580</v>
      </c>
      <c r="T180" s="261">
        <v>76</v>
      </c>
      <c r="U180" s="288">
        <v>0</v>
      </c>
      <c r="V180" s="289">
        <v>0</v>
      </c>
      <c r="W180" s="261" t="str">
        <f t="shared" si="36"/>
        <v>PERF</v>
      </c>
      <c r="X180" s="261" t="s">
        <v>581</v>
      </c>
      <c r="Y180" s="261" t="s">
        <v>581</v>
      </c>
      <c r="Z180" s="261" t="s">
        <v>573</v>
      </c>
      <c r="AA180" s="264" t="s">
        <v>380</v>
      </c>
      <c r="AB180" s="286">
        <f t="shared" si="37"/>
        <v>1815</v>
      </c>
      <c r="AC180" s="286">
        <v>7194</v>
      </c>
      <c r="AD180" s="286">
        <f t="shared" si="38"/>
        <v>7194</v>
      </c>
      <c r="AE180" s="261" t="s">
        <v>582</v>
      </c>
      <c r="AF180" s="261" t="s">
        <v>583</v>
      </c>
      <c r="AG180" s="290">
        <v>3214400</v>
      </c>
      <c r="AH180" s="261" t="s">
        <v>583</v>
      </c>
      <c r="AI180" s="291">
        <v>41411</v>
      </c>
      <c r="AJ180" s="261" t="s">
        <v>584</v>
      </c>
      <c r="AK180" s="292">
        <v>45688</v>
      </c>
      <c r="AL180" s="292" t="s">
        <v>585</v>
      </c>
      <c r="AM180" s="292" t="s">
        <v>442</v>
      </c>
      <c r="AN180" s="261" t="s">
        <v>442</v>
      </c>
      <c r="AO180" s="261" t="s">
        <v>442</v>
      </c>
      <c r="AP180" s="261" t="s">
        <v>442</v>
      </c>
      <c r="AQ180" s="261" t="s">
        <v>442</v>
      </c>
      <c r="AR180" s="290">
        <v>93</v>
      </c>
      <c r="AS180" s="287">
        <f t="shared" si="42"/>
        <v>48659</v>
      </c>
      <c r="AT180" s="261">
        <v>180</v>
      </c>
      <c r="AU180" s="261" t="s">
        <v>442</v>
      </c>
      <c r="AV180" s="290">
        <v>7087368</v>
      </c>
      <c r="AW180" s="290">
        <v>5399976.54</v>
      </c>
      <c r="AX180" s="261" t="s">
        <v>442</v>
      </c>
      <c r="AY180" s="261" t="s">
        <v>442</v>
      </c>
      <c r="AZ180" s="290">
        <v>7087368</v>
      </c>
      <c r="BA180" s="261">
        <v>100</v>
      </c>
      <c r="BB180" s="261" t="s">
        <v>442</v>
      </c>
      <c r="BC180" s="261" t="s">
        <v>586</v>
      </c>
      <c r="BD180" s="261" t="s">
        <v>586</v>
      </c>
      <c r="BE180" s="289">
        <v>94836</v>
      </c>
      <c r="BF180" s="261" t="s">
        <v>442</v>
      </c>
      <c r="BG180" s="261" t="s">
        <v>442</v>
      </c>
      <c r="BH180" s="261" t="s">
        <v>587</v>
      </c>
      <c r="BI180" s="293">
        <v>0.14230000000000001</v>
      </c>
      <c r="BJ180" s="261" t="s">
        <v>591</v>
      </c>
      <c r="BK180" s="261" t="s">
        <v>442</v>
      </c>
      <c r="BL180" s="294">
        <f t="shared" si="43"/>
        <v>6.8200000000000011E-2</v>
      </c>
      <c r="BM180" s="261" t="s">
        <v>442</v>
      </c>
      <c r="BN180" s="261" t="s">
        <v>442</v>
      </c>
      <c r="BO180" s="261" t="s">
        <v>442</v>
      </c>
      <c r="BP180" s="261" t="s">
        <v>442</v>
      </c>
      <c r="BQ180" s="261" t="s">
        <v>442</v>
      </c>
      <c r="BR180" s="261" t="s">
        <v>442</v>
      </c>
      <c r="BS180" s="261" t="s">
        <v>442</v>
      </c>
      <c r="BT180" s="261" t="s">
        <v>442</v>
      </c>
      <c r="BU180" s="261" t="s">
        <v>442</v>
      </c>
      <c r="BV180" s="261" t="s">
        <v>442</v>
      </c>
      <c r="BW180" s="261" t="s">
        <v>442</v>
      </c>
      <c r="BX180" s="261" t="s">
        <v>442</v>
      </c>
      <c r="BY180" s="261" t="s">
        <v>442</v>
      </c>
      <c r="BZ180" s="261" t="s">
        <v>442</v>
      </c>
      <c r="CA180" s="261" t="s">
        <v>442</v>
      </c>
      <c r="CB180" s="261" t="s">
        <v>442</v>
      </c>
      <c r="CC180" s="290">
        <v>0</v>
      </c>
      <c r="CD180" s="261" t="s">
        <v>442</v>
      </c>
      <c r="CE180" s="261" t="s">
        <v>442</v>
      </c>
      <c r="CF180" s="261" t="s">
        <v>442</v>
      </c>
      <c r="CG180" s="261" t="s">
        <v>442</v>
      </c>
      <c r="CH180" s="261" t="s">
        <v>442</v>
      </c>
      <c r="CI180" s="261" t="s">
        <v>442</v>
      </c>
      <c r="CJ180" s="261" t="s">
        <v>442</v>
      </c>
      <c r="CK180" s="261" t="s">
        <v>442</v>
      </c>
      <c r="CL180" s="261" t="s">
        <v>442</v>
      </c>
      <c r="CM180" s="261" t="s">
        <v>442</v>
      </c>
      <c r="CN180" s="261" t="s">
        <v>442</v>
      </c>
      <c r="CO180" s="261" t="s">
        <v>442</v>
      </c>
      <c r="CP180" s="261" t="s">
        <v>442</v>
      </c>
      <c r="CQ180" s="261" t="s">
        <v>442</v>
      </c>
      <c r="CR180" s="261" t="s">
        <v>588</v>
      </c>
      <c r="CS180" s="261" t="s">
        <v>433</v>
      </c>
      <c r="CT180" s="261" t="s">
        <v>442</v>
      </c>
      <c r="CU180" s="261" t="s">
        <v>589</v>
      </c>
      <c r="CV180" s="261" t="s">
        <v>442</v>
      </c>
      <c r="CW180" s="261" t="s">
        <v>442</v>
      </c>
      <c r="CX180" s="293">
        <f t="shared" si="44"/>
        <v>0.57111126421610048</v>
      </c>
      <c r="CY180" s="289">
        <v>12409785</v>
      </c>
      <c r="CZ180" s="287">
        <v>45426</v>
      </c>
      <c r="DA180" s="293">
        <v>0.55094431087224016</v>
      </c>
      <c r="DB180" s="261" t="s">
        <v>442</v>
      </c>
      <c r="DC180" s="261" t="s">
        <v>442</v>
      </c>
      <c r="DD180" s="261" t="s">
        <v>577</v>
      </c>
    </row>
    <row r="181" spans="1:108">
      <c r="A181" s="264" t="s">
        <v>380</v>
      </c>
      <c r="B181" s="284">
        <v>1279</v>
      </c>
      <c r="C181" s="284">
        <f t="shared" si="34"/>
        <v>1279</v>
      </c>
      <c r="D181" s="285">
        <v>8722</v>
      </c>
      <c r="E181" s="286">
        <f t="shared" si="35"/>
        <v>8722</v>
      </c>
      <c r="F181" s="287">
        <v>45869</v>
      </c>
      <c r="G181" s="285" t="s">
        <v>159</v>
      </c>
      <c r="H181" s="285" t="s">
        <v>573</v>
      </c>
      <c r="I181" s="261">
        <v>2021</v>
      </c>
      <c r="J181" s="261" t="s">
        <v>574</v>
      </c>
      <c r="K181" s="261" t="s">
        <v>575</v>
      </c>
      <c r="L181" s="288">
        <v>310442</v>
      </c>
      <c r="M181" s="261" t="s">
        <v>576</v>
      </c>
      <c r="N181" s="261" t="s">
        <v>577</v>
      </c>
      <c r="O181" s="261" t="s">
        <v>578</v>
      </c>
      <c r="P181" s="287">
        <v>41477</v>
      </c>
      <c r="Q181" s="287" t="s">
        <v>579</v>
      </c>
      <c r="R181" s="261" t="s">
        <v>577</v>
      </c>
      <c r="S181" s="261" t="s">
        <v>580</v>
      </c>
      <c r="T181" s="261">
        <v>131</v>
      </c>
      <c r="U181" s="288">
        <v>0</v>
      </c>
      <c r="V181" s="289">
        <v>0</v>
      </c>
      <c r="W181" s="261" t="str">
        <f t="shared" si="36"/>
        <v>PERF</v>
      </c>
      <c r="X181" s="261" t="s">
        <v>581</v>
      </c>
      <c r="Y181" s="261" t="s">
        <v>581</v>
      </c>
      <c r="Z181" s="261" t="s">
        <v>573</v>
      </c>
      <c r="AA181" s="264" t="s">
        <v>380</v>
      </c>
      <c r="AB181" s="286">
        <f t="shared" si="37"/>
        <v>1279</v>
      </c>
      <c r="AC181" s="286">
        <v>7076</v>
      </c>
      <c r="AD181" s="286">
        <f t="shared" si="38"/>
        <v>7076</v>
      </c>
      <c r="AE181" s="261" t="s">
        <v>597</v>
      </c>
      <c r="AF181" s="261" t="s">
        <v>583</v>
      </c>
      <c r="AG181" s="290">
        <v>580899</v>
      </c>
      <c r="AH181" s="261" t="s">
        <v>583</v>
      </c>
      <c r="AI181" s="291">
        <v>41395</v>
      </c>
      <c r="AJ181" s="261" t="s">
        <v>584</v>
      </c>
      <c r="AK181" s="292">
        <v>45688</v>
      </c>
      <c r="AL181" s="292" t="s">
        <v>585</v>
      </c>
      <c r="AM181" s="292" t="s">
        <v>442</v>
      </c>
      <c r="AN181" s="261" t="s">
        <v>442</v>
      </c>
      <c r="AO181" s="261" t="s">
        <v>442</v>
      </c>
      <c r="AP181" s="261" t="s">
        <v>442</v>
      </c>
      <c r="AQ181" s="261" t="s">
        <v>442</v>
      </c>
      <c r="AR181" s="290">
        <v>35</v>
      </c>
      <c r="AS181" s="287">
        <f t="shared" si="42"/>
        <v>46919</v>
      </c>
      <c r="AT181" s="261">
        <v>180</v>
      </c>
      <c r="AU181" s="261" t="s">
        <v>442</v>
      </c>
      <c r="AV181" s="290">
        <v>436053</v>
      </c>
      <c r="AW181" s="290">
        <v>166916.28</v>
      </c>
      <c r="AX181" s="261" t="s">
        <v>442</v>
      </c>
      <c r="AY181" s="261" t="s">
        <v>442</v>
      </c>
      <c r="AZ181" s="290">
        <v>436053</v>
      </c>
      <c r="BA181" s="261">
        <v>100</v>
      </c>
      <c r="BB181" s="261" t="s">
        <v>442</v>
      </c>
      <c r="BC181" s="261" t="s">
        <v>586</v>
      </c>
      <c r="BD181" s="261" t="s">
        <v>586</v>
      </c>
      <c r="BE181" s="289">
        <v>5678</v>
      </c>
      <c r="BF181" s="261" t="s">
        <v>442</v>
      </c>
      <c r="BG181" s="261" t="s">
        <v>442</v>
      </c>
      <c r="BH181" s="261" t="s">
        <v>587</v>
      </c>
      <c r="BI181" s="293">
        <v>0.14249999999999999</v>
      </c>
      <c r="BJ181" s="261" t="s">
        <v>596</v>
      </c>
      <c r="BK181" s="261" t="s">
        <v>442</v>
      </c>
      <c r="BL181" s="294">
        <f t="shared" si="43"/>
        <v>6.8399999999999989E-2</v>
      </c>
      <c r="BM181" s="261" t="s">
        <v>442</v>
      </c>
      <c r="BN181" s="261" t="s">
        <v>442</v>
      </c>
      <c r="BO181" s="261" t="s">
        <v>442</v>
      </c>
      <c r="BP181" s="261" t="s">
        <v>442</v>
      </c>
      <c r="BQ181" s="261" t="s">
        <v>442</v>
      </c>
      <c r="BR181" s="261" t="s">
        <v>442</v>
      </c>
      <c r="BS181" s="261" t="s">
        <v>442</v>
      </c>
      <c r="BT181" s="261" t="s">
        <v>442</v>
      </c>
      <c r="BU181" s="261" t="s">
        <v>442</v>
      </c>
      <c r="BV181" s="261" t="s">
        <v>442</v>
      </c>
      <c r="BW181" s="261" t="s">
        <v>442</v>
      </c>
      <c r="BX181" s="261" t="s">
        <v>442</v>
      </c>
      <c r="BY181" s="261" t="s">
        <v>442</v>
      </c>
      <c r="BZ181" s="261" t="s">
        <v>442</v>
      </c>
      <c r="CA181" s="261" t="s">
        <v>442</v>
      </c>
      <c r="CB181" s="261" t="s">
        <v>442</v>
      </c>
      <c r="CC181" s="290">
        <v>0</v>
      </c>
      <c r="CD181" s="261" t="s">
        <v>442</v>
      </c>
      <c r="CE181" s="261" t="s">
        <v>442</v>
      </c>
      <c r="CF181" s="261" t="s">
        <v>442</v>
      </c>
      <c r="CG181" s="261" t="s">
        <v>442</v>
      </c>
      <c r="CH181" s="261" t="s">
        <v>442</v>
      </c>
      <c r="CI181" s="261" t="s">
        <v>442</v>
      </c>
      <c r="CJ181" s="261" t="s">
        <v>442</v>
      </c>
      <c r="CK181" s="261" t="s">
        <v>442</v>
      </c>
      <c r="CL181" s="261" t="s">
        <v>442</v>
      </c>
      <c r="CM181" s="261" t="s">
        <v>442</v>
      </c>
      <c r="CN181" s="261" t="s">
        <v>442</v>
      </c>
      <c r="CO181" s="261" t="s">
        <v>442</v>
      </c>
      <c r="CP181" s="261" t="s">
        <v>442</v>
      </c>
      <c r="CQ181" s="261" t="s">
        <v>442</v>
      </c>
      <c r="CR181" s="261" t="s">
        <v>588</v>
      </c>
      <c r="CS181" s="261" t="s">
        <v>433</v>
      </c>
      <c r="CT181" s="261" t="s">
        <v>442</v>
      </c>
      <c r="CU181" s="261" t="s">
        <v>589</v>
      </c>
      <c r="CV181" s="261" t="s">
        <v>442</v>
      </c>
      <c r="CW181" s="261" t="s">
        <v>442</v>
      </c>
      <c r="CX181" s="293">
        <f t="shared" si="44"/>
        <v>0.40144853751476478</v>
      </c>
      <c r="CY181" s="289">
        <v>1086199</v>
      </c>
      <c r="CZ181" s="287">
        <v>45065</v>
      </c>
      <c r="DA181" s="293">
        <v>0.75065186448641663</v>
      </c>
      <c r="DB181" s="261" t="s">
        <v>442</v>
      </c>
      <c r="DC181" s="261" t="s">
        <v>442</v>
      </c>
      <c r="DD181" s="261" t="s">
        <v>577</v>
      </c>
    </row>
    <row r="182" spans="1:108">
      <c r="A182" s="264" t="s">
        <v>380</v>
      </c>
      <c r="B182" s="284">
        <v>1463</v>
      </c>
      <c r="C182" s="284">
        <f t="shared" si="34"/>
        <v>1463</v>
      </c>
      <c r="D182" s="285">
        <v>8921</v>
      </c>
      <c r="E182" s="286">
        <f t="shared" si="35"/>
        <v>8921</v>
      </c>
      <c r="F182" s="287">
        <v>45869</v>
      </c>
      <c r="G182" s="285" t="s">
        <v>159</v>
      </c>
      <c r="H182" s="285" t="s">
        <v>573</v>
      </c>
      <c r="I182" s="261">
        <v>2021</v>
      </c>
      <c r="J182" s="261" t="s">
        <v>574</v>
      </c>
      <c r="K182" s="261" t="s">
        <v>575</v>
      </c>
      <c r="L182" s="288">
        <v>5532672</v>
      </c>
      <c r="M182" s="261" t="s">
        <v>576</v>
      </c>
      <c r="N182" s="261" t="s">
        <v>577</v>
      </c>
      <c r="O182" s="261" t="s">
        <v>578</v>
      </c>
      <c r="P182" s="287">
        <v>42198</v>
      </c>
      <c r="Q182" s="287" t="s">
        <v>598</v>
      </c>
      <c r="R182" s="261" t="s">
        <v>577</v>
      </c>
      <c r="S182" s="261" t="s">
        <v>580</v>
      </c>
      <c r="T182" s="261">
        <v>53</v>
      </c>
      <c r="U182" s="288">
        <v>0</v>
      </c>
      <c r="V182" s="289">
        <v>0</v>
      </c>
      <c r="W182" s="261" t="str">
        <f t="shared" si="36"/>
        <v>PERF</v>
      </c>
      <c r="X182" s="261" t="s">
        <v>581</v>
      </c>
      <c r="Y182" s="261" t="s">
        <v>581</v>
      </c>
      <c r="Z182" s="261" t="s">
        <v>573</v>
      </c>
      <c r="AA182" s="264" t="s">
        <v>380</v>
      </c>
      <c r="AB182" s="286">
        <f t="shared" si="37"/>
        <v>1463</v>
      </c>
      <c r="AC182" s="286">
        <v>7032</v>
      </c>
      <c r="AD182" s="286">
        <f t="shared" si="38"/>
        <v>7032</v>
      </c>
      <c r="AE182" s="261" t="s">
        <v>593</v>
      </c>
      <c r="AF182" s="261" t="s">
        <v>583</v>
      </c>
      <c r="AG182" s="290">
        <v>17500000</v>
      </c>
      <c r="AH182" s="261" t="s">
        <v>583</v>
      </c>
      <c r="AI182" s="291">
        <v>41893</v>
      </c>
      <c r="AJ182" s="261" t="s">
        <v>584</v>
      </c>
      <c r="AK182" s="292">
        <v>45688</v>
      </c>
      <c r="AL182" s="292" t="s">
        <v>585</v>
      </c>
      <c r="AM182" s="292" t="s">
        <v>442</v>
      </c>
      <c r="AN182" s="261" t="s">
        <v>442</v>
      </c>
      <c r="AO182" s="261" t="s">
        <v>442</v>
      </c>
      <c r="AP182" s="261" t="s">
        <v>442</v>
      </c>
      <c r="AQ182" s="261" t="s">
        <v>442</v>
      </c>
      <c r="AR182" s="290">
        <v>57</v>
      </c>
      <c r="AS182" s="287">
        <f t="shared" si="42"/>
        <v>47579</v>
      </c>
      <c r="AT182" s="261">
        <v>180</v>
      </c>
      <c r="AU182" s="261" t="s">
        <v>442</v>
      </c>
      <c r="AV182" s="290">
        <v>13886774</v>
      </c>
      <c r="AW182" s="290">
        <v>632706.16</v>
      </c>
      <c r="AX182" s="261" t="s">
        <v>442</v>
      </c>
      <c r="AY182" s="261" t="s">
        <v>442</v>
      </c>
      <c r="AZ182" s="290">
        <v>13886774</v>
      </c>
      <c r="BA182" s="261">
        <v>100</v>
      </c>
      <c r="BB182" s="261" t="s">
        <v>442</v>
      </c>
      <c r="BC182" s="261" t="s">
        <v>586</v>
      </c>
      <c r="BD182" s="261" t="s">
        <v>586</v>
      </c>
      <c r="BE182" s="289">
        <v>15171</v>
      </c>
      <c r="BF182" s="261" t="s">
        <v>442</v>
      </c>
      <c r="BG182" s="261" t="s">
        <v>442</v>
      </c>
      <c r="BH182" s="261" t="s">
        <v>587</v>
      </c>
      <c r="BI182" s="293">
        <v>0.14249999999999999</v>
      </c>
      <c r="BJ182" s="261" t="s">
        <v>596</v>
      </c>
      <c r="BK182" s="261" t="s">
        <v>442</v>
      </c>
      <c r="BL182" s="294">
        <f t="shared" si="43"/>
        <v>6.8399999999999989E-2</v>
      </c>
      <c r="BM182" s="261" t="s">
        <v>442</v>
      </c>
      <c r="BN182" s="261" t="s">
        <v>442</v>
      </c>
      <c r="BO182" s="261" t="s">
        <v>442</v>
      </c>
      <c r="BP182" s="261" t="s">
        <v>442</v>
      </c>
      <c r="BQ182" s="261" t="s">
        <v>442</v>
      </c>
      <c r="BR182" s="261" t="s">
        <v>442</v>
      </c>
      <c r="BS182" s="261" t="s">
        <v>442</v>
      </c>
      <c r="BT182" s="261" t="s">
        <v>442</v>
      </c>
      <c r="BU182" s="261" t="s">
        <v>442</v>
      </c>
      <c r="BV182" s="261" t="s">
        <v>442</v>
      </c>
      <c r="BW182" s="261" t="s">
        <v>442</v>
      </c>
      <c r="BX182" s="261" t="s">
        <v>442</v>
      </c>
      <c r="BY182" s="261" t="s">
        <v>442</v>
      </c>
      <c r="BZ182" s="261" t="s">
        <v>442</v>
      </c>
      <c r="CA182" s="261" t="s">
        <v>442</v>
      </c>
      <c r="CB182" s="261" t="s">
        <v>442</v>
      </c>
      <c r="CC182" s="290">
        <v>11741072</v>
      </c>
      <c r="CD182" s="261" t="s">
        <v>442</v>
      </c>
      <c r="CE182" s="261" t="s">
        <v>442</v>
      </c>
      <c r="CF182" s="261" t="s">
        <v>442</v>
      </c>
      <c r="CG182" s="261" t="s">
        <v>442</v>
      </c>
      <c r="CH182" s="261" t="s">
        <v>442</v>
      </c>
      <c r="CI182" s="261" t="s">
        <v>442</v>
      </c>
      <c r="CJ182" s="261" t="s">
        <v>442</v>
      </c>
      <c r="CK182" s="261" t="s">
        <v>442</v>
      </c>
      <c r="CL182" s="261" t="s">
        <v>442</v>
      </c>
      <c r="CM182" s="261" t="s">
        <v>442</v>
      </c>
      <c r="CN182" s="261" t="s">
        <v>442</v>
      </c>
      <c r="CO182" s="261" t="s">
        <v>442</v>
      </c>
      <c r="CP182" s="261" t="s">
        <v>442</v>
      </c>
      <c r="CQ182" s="261" t="s">
        <v>442</v>
      </c>
      <c r="CR182" s="261" t="s">
        <v>588</v>
      </c>
      <c r="CS182" s="261" t="s">
        <v>433</v>
      </c>
      <c r="CT182" s="261" t="s">
        <v>442</v>
      </c>
      <c r="CU182" s="261" t="s">
        <v>589</v>
      </c>
      <c r="CV182" s="261" t="s">
        <v>442</v>
      </c>
      <c r="CW182" s="261" t="s">
        <v>442</v>
      </c>
      <c r="CX182" s="293">
        <f t="shared" si="44"/>
        <v>0.55547095999999996</v>
      </c>
      <c r="CY182" s="289">
        <v>25000000</v>
      </c>
      <c r="CZ182" s="287">
        <v>45377</v>
      </c>
      <c r="DA182" s="293">
        <v>0.79487794285714286</v>
      </c>
      <c r="DB182" s="261" t="s">
        <v>442</v>
      </c>
      <c r="DC182" s="261" t="s">
        <v>442</v>
      </c>
      <c r="DD182" s="261" t="s">
        <v>577</v>
      </c>
    </row>
    <row r="183" spans="1:108">
      <c r="A183" s="264" t="s">
        <v>380</v>
      </c>
      <c r="B183" s="284">
        <v>1328</v>
      </c>
      <c r="C183" s="284">
        <f t="shared" si="34"/>
        <v>1328</v>
      </c>
      <c r="D183" s="285">
        <v>8912</v>
      </c>
      <c r="E183" s="286">
        <f t="shared" si="35"/>
        <v>8912</v>
      </c>
      <c r="F183" s="287">
        <v>45869</v>
      </c>
      <c r="G183" s="285" t="s">
        <v>159</v>
      </c>
      <c r="H183" s="285" t="s">
        <v>573</v>
      </c>
      <c r="I183" s="261">
        <v>2021</v>
      </c>
      <c r="J183" s="261" t="s">
        <v>574</v>
      </c>
      <c r="K183" s="261" t="s">
        <v>575</v>
      </c>
      <c r="L183" s="288">
        <v>56335</v>
      </c>
      <c r="M183" s="261" t="s">
        <v>576</v>
      </c>
      <c r="N183" s="261" t="s">
        <v>577</v>
      </c>
      <c r="O183" s="261" t="s">
        <v>578</v>
      </c>
      <c r="P183" s="287">
        <v>41647</v>
      </c>
      <c r="Q183" s="287" t="s">
        <v>592</v>
      </c>
      <c r="R183" s="261" t="s">
        <v>577</v>
      </c>
      <c r="S183" s="261" t="s">
        <v>580</v>
      </c>
      <c r="T183" s="261">
        <v>135</v>
      </c>
      <c r="U183" s="288">
        <v>0</v>
      </c>
      <c r="V183" s="289">
        <v>0</v>
      </c>
      <c r="W183" s="261" t="str">
        <f t="shared" si="36"/>
        <v>PERF</v>
      </c>
      <c r="X183" s="261" t="s">
        <v>581</v>
      </c>
      <c r="Y183" s="261" t="s">
        <v>581</v>
      </c>
      <c r="Z183" s="261" t="s">
        <v>573</v>
      </c>
      <c r="AA183" s="264" t="s">
        <v>380</v>
      </c>
      <c r="AB183" s="286">
        <f t="shared" si="37"/>
        <v>1328</v>
      </c>
      <c r="AC183" s="286">
        <v>7243</v>
      </c>
      <c r="AD183" s="286">
        <f t="shared" si="38"/>
        <v>7243</v>
      </c>
      <c r="AE183" s="261" t="s">
        <v>582</v>
      </c>
      <c r="AF183" s="261" t="s">
        <v>583</v>
      </c>
      <c r="AG183" s="290">
        <v>1244817</v>
      </c>
      <c r="AH183" s="261" t="s">
        <v>583</v>
      </c>
      <c r="AI183" s="291">
        <v>41508</v>
      </c>
      <c r="AJ183" s="261" t="s">
        <v>584</v>
      </c>
      <c r="AK183" s="292">
        <v>45688</v>
      </c>
      <c r="AL183" s="292" t="s">
        <v>585</v>
      </c>
      <c r="AM183" s="292" t="s">
        <v>442</v>
      </c>
      <c r="AN183" s="261" t="s">
        <v>442</v>
      </c>
      <c r="AO183" s="261" t="s">
        <v>442</v>
      </c>
      <c r="AP183" s="261" t="s">
        <v>442</v>
      </c>
      <c r="AQ183" s="261" t="s">
        <v>442</v>
      </c>
      <c r="AR183" s="290">
        <v>41</v>
      </c>
      <c r="AS183" s="287">
        <f t="shared" si="42"/>
        <v>47099</v>
      </c>
      <c r="AT183" s="261">
        <v>180</v>
      </c>
      <c r="AU183" s="261" t="s">
        <v>442</v>
      </c>
      <c r="AV183" s="290">
        <v>993225</v>
      </c>
      <c r="AW183" s="290">
        <v>405223.4</v>
      </c>
      <c r="AX183" s="261" t="s">
        <v>442</v>
      </c>
      <c r="AY183" s="261" t="s">
        <v>442</v>
      </c>
      <c r="AZ183" s="290">
        <v>993225</v>
      </c>
      <c r="BA183" s="261">
        <v>100</v>
      </c>
      <c r="BB183" s="261" t="s">
        <v>442</v>
      </c>
      <c r="BC183" s="261" t="s">
        <v>586</v>
      </c>
      <c r="BD183" s="261" t="s">
        <v>586</v>
      </c>
      <c r="BE183" s="289">
        <v>17004</v>
      </c>
      <c r="BF183" s="261" t="s">
        <v>442</v>
      </c>
      <c r="BG183" s="261" t="s">
        <v>442</v>
      </c>
      <c r="BH183" s="261" t="s">
        <v>587</v>
      </c>
      <c r="BI183" s="293">
        <v>0.1525</v>
      </c>
      <c r="BJ183" s="261" t="s">
        <v>596</v>
      </c>
      <c r="BK183" s="261" t="s">
        <v>442</v>
      </c>
      <c r="BL183" s="294">
        <f t="shared" si="43"/>
        <v>7.8399999999999997E-2</v>
      </c>
      <c r="BM183" s="261" t="s">
        <v>442</v>
      </c>
      <c r="BN183" s="261" t="s">
        <v>442</v>
      </c>
      <c r="BO183" s="261" t="s">
        <v>442</v>
      </c>
      <c r="BP183" s="261" t="s">
        <v>442</v>
      </c>
      <c r="BQ183" s="261" t="s">
        <v>442</v>
      </c>
      <c r="BR183" s="261" t="s">
        <v>442</v>
      </c>
      <c r="BS183" s="261" t="s">
        <v>442</v>
      </c>
      <c r="BT183" s="261" t="s">
        <v>442</v>
      </c>
      <c r="BU183" s="261" t="s">
        <v>442</v>
      </c>
      <c r="BV183" s="261" t="s">
        <v>442</v>
      </c>
      <c r="BW183" s="261" t="s">
        <v>442</v>
      </c>
      <c r="BX183" s="261" t="s">
        <v>442</v>
      </c>
      <c r="BY183" s="261" t="s">
        <v>442</v>
      </c>
      <c r="BZ183" s="261" t="s">
        <v>442</v>
      </c>
      <c r="CA183" s="261" t="s">
        <v>442</v>
      </c>
      <c r="CB183" s="261" t="s">
        <v>442</v>
      </c>
      <c r="CC183" s="290">
        <v>0</v>
      </c>
      <c r="CD183" s="261" t="s">
        <v>442</v>
      </c>
      <c r="CE183" s="261" t="s">
        <v>442</v>
      </c>
      <c r="CF183" s="261" t="s">
        <v>442</v>
      </c>
      <c r="CG183" s="261" t="s">
        <v>442</v>
      </c>
      <c r="CH183" s="261" t="s">
        <v>442</v>
      </c>
      <c r="CI183" s="261" t="s">
        <v>442</v>
      </c>
      <c r="CJ183" s="261" t="s">
        <v>442</v>
      </c>
      <c r="CK183" s="261" t="s">
        <v>442</v>
      </c>
      <c r="CL183" s="261" t="s">
        <v>442</v>
      </c>
      <c r="CM183" s="261" t="s">
        <v>442</v>
      </c>
      <c r="CN183" s="261" t="s">
        <v>442</v>
      </c>
      <c r="CO183" s="261" t="s">
        <v>442</v>
      </c>
      <c r="CP183" s="261" t="s">
        <v>442</v>
      </c>
      <c r="CQ183" s="261" t="s">
        <v>442</v>
      </c>
      <c r="CR183" s="261" t="s">
        <v>588</v>
      </c>
      <c r="CS183" s="261" t="s">
        <v>433</v>
      </c>
      <c r="CT183" s="261" t="s">
        <v>442</v>
      </c>
      <c r="CU183" s="261" t="s">
        <v>589</v>
      </c>
      <c r="CV183" s="261" t="s">
        <v>442</v>
      </c>
      <c r="CW183" s="261" t="s">
        <v>442</v>
      </c>
      <c r="CX183" s="293">
        <f t="shared" si="44"/>
        <v>0.3638878360025915</v>
      </c>
      <c r="CY183" s="289">
        <v>2729481.18</v>
      </c>
      <c r="CZ183" s="287">
        <v>45266</v>
      </c>
      <c r="DA183" s="293">
        <v>0.79788817202331619</v>
      </c>
      <c r="DB183" s="261" t="s">
        <v>442</v>
      </c>
      <c r="DC183" s="261" t="s">
        <v>442</v>
      </c>
      <c r="DD183" s="261" t="s">
        <v>577</v>
      </c>
    </row>
    <row r="184" spans="1:108">
      <c r="A184" s="264" t="s">
        <v>380</v>
      </c>
      <c r="B184" s="284">
        <v>1924</v>
      </c>
      <c r="C184" s="284">
        <f t="shared" si="34"/>
        <v>1924</v>
      </c>
      <c r="D184" s="285">
        <v>10022</v>
      </c>
      <c r="E184" s="286">
        <f t="shared" si="35"/>
        <v>10022</v>
      </c>
      <c r="F184" s="287">
        <v>45869</v>
      </c>
      <c r="G184" s="285" t="s">
        <v>159</v>
      </c>
      <c r="H184" s="285" t="s">
        <v>573</v>
      </c>
      <c r="I184" s="261">
        <v>2021</v>
      </c>
      <c r="J184" s="261" t="s">
        <v>574</v>
      </c>
      <c r="K184" s="261" t="s">
        <v>575</v>
      </c>
      <c r="L184" s="288">
        <v>1582800</v>
      </c>
      <c r="M184" s="261" t="s">
        <v>576</v>
      </c>
      <c r="N184" s="261" t="s">
        <v>577</v>
      </c>
      <c r="O184" s="261" t="s">
        <v>578</v>
      </c>
      <c r="P184" s="287">
        <v>43516</v>
      </c>
      <c r="Q184" s="287" t="s">
        <v>579</v>
      </c>
      <c r="R184" s="261" t="s">
        <v>577</v>
      </c>
      <c r="S184" s="261" t="s">
        <v>580</v>
      </c>
      <c r="T184" s="261">
        <v>67</v>
      </c>
      <c r="U184" s="288">
        <v>0</v>
      </c>
      <c r="V184" s="289">
        <v>0</v>
      </c>
      <c r="W184" s="261" t="str">
        <f t="shared" si="36"/>
        <v>PERF</v>
      </c>
      <c r="X184" s="261" t="s">
        <v>581</v>
      </c>
      <c r="Y184" s="261" t="s">
        <v>581</v>
      </c>
      <c r="Z184" s="261" t="s">
        <v>573</v>
      </c>
      <c r="AA184" s="264" t="s">
        <v>380</v>
      </c>
      <c r="AB184" s="286">
        <f t="shared" si="37"/>
        <v>1924</v>
      </c>
      <c r="AC184" s="286">
        <v>7879</v>
      </c>
      <c r="AD184" s="286">
        <f t="shared" si="38"/>
        <v>7879</v>
      </c>
      <c r="AE184" s="261" t="s">
        <v>593</v>
      </c>
      <c r="AF184" s="261" t="s">
        <v>583</v>
      </c>
      <c r="AG184" s="290">
        <v>11688462</v>
      </c>
      <c r="AH184" s="261" t="s">
        <v>583</v>
      </c>
      <c r="AI184" s="291">
        <v>43336</v>
      </c>
      <c r="AJ184" s="261" t="s">
        <v>584</v>
      </c>
      <c r="AK184" s="292">
        <v>45688</v>
      </c>
      <c r="AL184" s="292">
        <v>45862</v>
      </c>
      <c r="AM184" s="292" t="s">
        <v>442</v>
      </c>
      <c r="AN184" s="261" t="s">
        <v>442</v>
      </c>
      <c r="AO184" s="261" t="s">
        <v>442</v>
      </c>
      <c r="AP184" s="261" t="s">
        <v>442</v>
      </c>
      <c r="AQ184" s="261" t="s">
        <v>442</v>
      </c>
      <c r="AR184" s="290" t="s">
        <v>442</v>
      </c>
      <c r="AS184" s="287" t="s">
        <v>442</v>
      </c>
      <c r="AT184" s="261">
        <v>180</v>
      </c>
      <c r="AU184" s="261" t="s">
        <v>442</v>
      </c>
      <c r="AV184" s="290" t="s">
        <v>442</v>
      </c>
      <c r="AW184" s="290" t="s">
        <v>442</v>
      </c>
      <c r="AX184" s="261" t="s">
        <v>442</v>
      </c>
      <c r="AY184" s="261" t="s">
        <v>442</v>
      </c>
      <c r="AZ184" s="290" t="s">
        <v>442</v>
      </c>
      <c r="BA184" s="261">
        <v>100</v>
      </c>
      <c r="BB184" s="261" t="s">
        <v>442</v>
      </c>
      <c r="BC184" s="261" t="s">
        <v>586</v>
      </c>
      <c r="BD184" s="261" t="s">
        <v>586</v>
      </c>
      <c r="BE184" s="289" t="s">
        <v>442</v>
      </c>
      <c r="BF184" s="261" t="s">
        <v>442</v>
      </c>
      <c r="BG184" s="261" t="s">
        <v>442</v>
      </c>
      <c r="BH184" s="261" t="s">
        <v>587</v>
      </c>
      <c r="BI184" s="293" t="s">
        <v>442</v>
      </c>
      <c r="BJ184" s="261" t="s">
        <v>442</v>
      </c>
      <c r="BK184" s="261" t="s">
        <v>442</v>
      </c>
      <c r="BL184" s="294" t="s">
        <v>442</v>
      </c>
      <c r="BM184" s="261" t="s">
        <v>442</v>
      </c>
      <c r="BN184" s="261" t="s">
        <v>442</v>
      </c>
      <c r="BO184" s="261" t="s">
        <v>442</v>
      </c>
      <c r="BP184" s="261" t="s">
        <v>442</v>
      </c>
      <c r="BQ184" s="261" t="s">
        <v>442</v>
      </c>
      <c r="BR184" s="261" t="s">
        <v>442</v>
      </c>
      <c r="BS184" s="261" t="s">
        <v>442</v>
      </c>
      <c r="BT184" s="261" t="s">
        <v>442</v>
      </c>
      <c r="BU184" s="261" t="s">
        <v>442</v>
      </c>
      <c r="BV184" s="261" t="s">
        <v>442</v>
      </c>
      <c r="BW184" s="261" t="s">
        <v>442</v>
      </c>
      <c r="BX184" s="261" t="s">
        <v>442</v>
      </c>
      <c r="BY184" s="261" t="s">
        <v>442</v>
      </c>
      <c r="BZ184" s="261" t="s">
        <v>442</v>
      </c>
      <c r="CA184" s="261" t="s">
        <v>442</v>
      </c>
      <c r="CB184" s="261" t="s">
        <v>442</v>
      </c>
      <c r="CC184" s="290" t="s">
        <v>442</v>
      </c>
      <c r="CD184" s="261" t="s">
        <v>442</v>
      </c>
      <c r="CE184" s="261" t="s">
        <v>442</v>
      </c>
      <c r="CF184" s="261" t="s">
        <v>442</v>
      </c>
      <c r="CG184" s="261" t="s">
        <v>442</v>
      </c>
      <c r="CH184" s="261" t="s">
        <v>442</v>
      </c>
      <c r="CI184" s="261" t="s">
        <v>442</v>
      </c>
      <c r="CJ184" s="261" t="s">
        <v>442</v>
      </c>
      <c r="CK184" s="261" t="s">
        <v>442</v>
      </c>
      <c r="CL184" s="261" t="s">
        <v>442</v>
      </c>
      <c r="CM184" s="261" t="s">
        <v>442</v>
      </c>
      <c r="CN184" s="261" t="s">
        <v>442</v>
      </c>
      <c r="CO184" s="261" t="s">
        <v>442</v>
      </c>
      <c r="CP184" s="261" t="s">
        <v>442</v>
      </c>
      <c r="CQ184" s="261" t="s">
        <v>442</v>
      </c>
      <c r="CR184" s="261" t="s">
        <v>588</v>
      </c>
      <c r="CS184" s="261" t="s">
        <v>433</v>
      </c>
      <c r="CT184" s="261" t="s">
        <v>442</v>
      </c>
      <c r="CU184" s="261" t="s">
        <v>589</v>
      </c>
      <c r="CV184" s="261" t="s">
        <v>442</v>
      </c>
      <c r="CW184" s="261" t="s">
        <v>442</v>
      </c>
      <c r="CX184" s="293" t="s">
        <v>442</v>
      </c>
      <c r="CY184" s="289" t="s">
        <v>442</v>
      </c>
      <c r="CZ184" s="287" t="s">
        <v>442</v>
      </c>
      <c r="DA184" s="293" t="s">
        <v>442</v>
      </c>
      <c r="DB184" s="261" t="s">
        <v>442</v>
      </c>
      <c r="DC184" s="261" t="s">
        <v>442</v>
      </c>
      <c r="DD184" s="261" t="s">
        <v>577</v>
      </c>
    </row>
    <row r="185" spans="1:108">
      <c r="A185" s="264" t="s">
        <v>380</v>
      </c>
      <c r="B185" s="284">
        <v>1610</v>
      </c>
      <c r="C185" s="284">
        <f t="shared" si="34"/>
        <v>1610</v>
      </c>
      <c r="D185" s="285">
        <v>8723</v>
      </c>
      <c r="E185" s="286">
        <f t="shared" si="35"/>
        <v>8723</v>
      </c>
      <c r="F185" s="287">
        <v>45869</v>
      </c>
      <c r="G185" s="285" t="s">
        <v>159</v>
      </c>
      <c r="H185" s="285" t="s">
        <v>573</v>
      </c>
      <c r="I185" s="261">
        <v>2021</v>
      </c>
      <c r="J185" s="261" t="s">
        <v>574</v>
      </c>
      <c r="K185" s="261" t="s">
        <v>575</v>
      </c>
      <c r="L185" s="288">
        <v>93480</v>
      </c>
      <c r="M185" s="261" t="s">
        <v>576</v>
      </c>
      <c r="N185" s="261" t="s">
        <v>577</v>
      </c>
      <c r="O185" s="261" t="s">
        <v>578</v>
      </c>
      <c r="P185" s="287">
        <v>42557</v>
      </c>
      <c r="Q185" s="287" t="s">
        <v>579</v>
      </c>
      <c r="R185" s="261" t="s">
        <v>577</v>
      </c>
      <c r="S185" s="261" t="s">
        <v>580</v>
      </c>
      <c r="T185" s="261">
        <v>99</v>
      </c>
      <c r="U185" s="288">
        <v>0</v>
      </c>
      <c r="V185" s="289">
        <v>0</v>
      </c>
      <c r="W185" s="261" t="str">
        <f t="shared" si="36"/>
        <v>PERF</v>
      </c>
      <c r="X185" s="261" t="s">
        <v>581</v>
      </c>
      <c r="Y185" s="261" t="s">
        <v>581</v>
      </c>
      <c r="Z185" s="261" t="s">
        <v>573</v>
      </c>
      <c r="AA185" s="264" t="s">
        <v>380</v>
      </c>
      <c r="AB185" s="286">
        <f t="shared" si="37"/>
        <v>1610</v>
      </c>
      <c r="AC185" s="286">
        <v>7034</v>
      </c>
      <c r="AD185" s="286">
        <f t="shared" si="38"/>
        <v>7034</v>
      </c>
      <c r="AE185" s="261" t="s">
        <v>582</v>
      </c>
      <c r="AF185" s="261" t="s">
        <v>583</v>
      </c>
      <c r="AG185" s="290">
        <v>489792</v>
      </c>
      <c r="AH185" s="261" t="s">
        <v>583</v>
      </c>
      <c r="AI185" s="291">
        <v>40812</v>
      </c>
      <c r="AJ185" s="261" t="s">
        <v>584</v>
      </c>
      <c r="AK185" s="292">
        <v>45688</v>
      </c>
      <c r="AL185" s="292" t="s">
        <v>585</v>
      </c>
      <c r="AM185" s="292" t="s">
        <v>442</v>
      </c>
      <c r="AN185" s="261" t="s">
        <v>442</v>
      </c>
      <c r="AO185" s="261" t="s">
        <v>442</v>
      </c>
      <c r="AP185" s="261" t="s">
        <v>442</v>
      </c>
      <c r="AQ185" s="261" t="s">
        <v>442</v>
      </c>
      <c r="AR185" s="290">
        <v>71</v>
      </c>
      <c r="AS185" s="287">
        <f t="shared" ref="AS185:AS193" si="45">(AR185*30)+F185</f>
        <v>47999</v>
      </c>
      <c r="AT185" s="261">
        <v>180</v>
      </c>
      <c r="AU185" s="261" t="s">
        <v>442</v>
      </c>
      <c r="AV185" s="290">
        <v>644612</v>
      </c>
      <c r="AW185" s="290">
        <v>264901.73</v>
      </c>
      <c r="AX185" s="261" t="s">
        <v>442</v>
      </c>
      <c r="AY185" s="261" t="s">
        <v>442</v>
      </c>
      <c r="AZ185" s="290">
        <v>644612</v>
      </c>
      <c r="BA185" s="261">
        <v>100</v>
      </c>
      <c r="BB185" s="261" t="s">
        <v>442</v>
      </c>
      <c r="BC185" s="261" t="s">
        <v>586</v>
      </c>
      <c r="BD185" s="261" t="s">
        <v>586</v>
      </c>
      <c r="BE185" s="289">
        <v>5730</v>
      </c>
      <c r="BF185" s="261" t="s">
        <v>442</v>
      </c>
      <c r="BG185" s="261" t="s">
        <v>442</v>
      </c>
      <c r="BH185" s="261" t="s">
        <v>587</v>
      </c>
      <c r="BI185" s="293">
        <v>0.16250000000000001</v>
      </c>
      <c r="BJ185" s="261" t="s">
        <v>596</v>
      </c>
      <c r="BK185" s="261" t="s">
        <v>442</v>
      </c>
      <c r="BL185" s="294">
        <f t="shared" ref="BL185:BL193" si="46">BI185-IF(BJ185="Prime",10.75%-3.5%,7.41%)</f>
        <v>8.8400000000000006E-2</v>
      </c>
      <c r="BM185" s="261" t="s">
        <v>442</v>
      </c>
      <c r="BN185" s="261" t="s">
        <v>442</v>
      </c>
      <c r="BO185" s="261" t="s">
        <v>442</v>
      </c>
      <c r="BP185" s="261" t="s">
        <v>442</v>
      </c>
      <c r="BQ185" s="261" t="s">
        <v>442</v>
      </c>
      <c r="BR185" s="261" t="s">
        <v>442</v>
      </c>
      <c r="BS185" s="261" t="s">
        <v>442</v>
      </c>
      <c r="BT185" s="261" t="s">
        <v>442</v>
      </c>
      <c r="BU185" s="261" t="s">
        <v>442</v>
      </c>
      <c r="BV185" s="261" t="s">
        <v>442</v>
      </c>
      <c r="BW185" s="261" t="s">
        <v>442</v>
      </c>
      <c r="BX185" s="261" t="s">
        <v>442</v>
      </c>
      <c r="BY185" s="261" t="s">
        <v>442</v>
      </c>
      <c r="BZ185" s="261" t="s">
        <v>442</v>
      </c>
      <c r="CA185" s="261" t="s">
        <v>442</v>
      </c>
      <c r="CB185" s="261" t="s">
        <v>442</v>
      </c>
      <c r="CC185" s="290">
        <v>0</v>
      </c>
      <c r="CD185" s="261" t="s">
        <v>442</v>
      </c>
      <c r="CE185" s="261" t="s">
        <v>442</v>
      </c>
      <c r="CF185" s="261" t="s">
        <v>442</v>
      </c>
      <c r="CG185" s="261" t="s">
        <v>442</v>
      </c>
      <c r="CH185" s="261" t="s">
        <v>442</v>
      </c>
      <c r="CI185" s="261" t="s">
        <v>442</v>
      </c>
      <c r="CJ185" s="261" t="s">
        <v>442</v>
      </c>
      <c r="CK185" s="261" t="s">
        <v>442</v>
      </c>
      <c r="CL185" s="261" t="s">
        <v>442</v>
      </c>
      <c r="CM185" s="261" t="s">
        <v>442</v>
      </c>
      <c r="CN185" s="261" t="s">
        <v>442</v>
      </c>
      <c r="CO185" s="261" t="s">
        <v>442</v>
      </c>
      <c r="CP185" s="261" t="s">
        <v>442</v>
      </c>
      <c r="CQ185" s="261" t="s">
        <v>442</v>
      </c>
      <c r="CR185" s="261" t="s">
        <v>588</v>
      </c>
      <c r="CS185" s="261" t="s">
        <v>433</v>
      </c>
      <c r="CT185" s="261" t="s">
        <v>442</v>
      </c>
      <c r="CU185" s="261" t="s">
        <v>589</v>
      </c>
      <c r="CV185" s="261" t="s">
        <v>442</v>
      </c>
      <c r="CW185" s="261" t="s">
        <v>442</v>
      </c>
      <c r="CX185" s="293">
        <f t="shared" ref="CX185:CX193" si="47">AV185/CY185</f>
        <v>1.5825612169242025</v>
      </c>
      <c r="CY185" s="289">
        <v>407322</v>
      </c>
      <c r="CZ185" s="287">
        <v>44770</v>
      </c>
      <c r="DA185" s="293">
        <v>0.75382380952380956</v>
      </c>
      <c r="DB185" s="261" t="s">
        <v>442</v>
      </c>
      <c r="DC185" s="261" t="s">
        <v>442</v>
      </c>
      <c r="DD185" s="261" t="s">
        <v>577</v>
      </c>
    </row>
    <row r="186" spans="1:108">
      <c r="A186" s="264" t="s">
        <v>380</v>
      </c>
      <c r="B186" s="284">
        <v>1242</v>
      </c>
      <c r="C186" s="284">
        <f t="shared" si="34"/>
        <v>1242</v>
      </c>
      <c r="D186" s="285">
        <v>8828</v>
      </c>
      <c r="E186" s="286">
        <f t="shared" si="35"/>
        <v>8828</v>
      </c>
      <c r="F186" s="287">
        <v>45869</v>
      </c>
      <c r="G186" s="285" t="s">
        <v>159</v>
      </c>
      <c r="H186" s="285" t="s">
        <v>573</v>
      </c>
      <c r="I186" s="261">
        <v>2021</v>
      </c>
      <c r="J186" s="261" t="s">
        <v>574</v>
      </c>
      <c r="K186" s="261" t="s">
        <v>575</v>
      </c>
      <c r="L186" s="288">
        <v>2124533.7599999998</v>
      </c>
      <c r="M186" s="261" t="s">
        <v>576</v>
      </c>
      <c r="N186" s="261" t="s">
        <v>577</v>
      </c>
      <c r="O186" s="261" t="s">
        <v>578</v>
      </c>
      <c r="P186" s="287">
        <v>41438</v>
      </c>
      <c r="Q186" s="287" t="s">
        <v>592</v>
      </c>
      <c r="R186" s="261" t="s">
        <v>577</v>
      </c>
      <c r="S186" s="261" t="s">
        <v>580</v>
      </c>
      <c r="T186" s="261">
        <v>92</v>
      </c>
      <c r="U186" s="288">
        <v>0</v>
      </c>
      <c r="V186" s="289">
        <v>0</v>
      </c>
      <c r="W186" s="261" t="str">
        <f t="shared" si="36"/>
        <v>PERF</v>
      </c>
      <c r="X186" s="261" t="s">
        <v>581</v>
      </c>
      <c r="Y186" s="261" t="s">
        <v>581</v>
      </c>
      <c r="Z186" s="261" t="s">
        <v>573</v>
      </c>
      <c r="AA186" s="264" t="s">
        <v>380</v>
      </c>
      <c r="AB186" s="286">
        <f t="shared" si="37"/>
        <v>1242</v>
      </c>
      <c r="AC186" s="286">
        <v>7154</v>
      </c>
      <c r="AD186" s="286">
        <f t="shared" si="38"/>
        <v>7154</v>
      </c>
      <c r="AE186" s="261" t="s">
        <v>593</v>
      </c>
      <c r="AF186" s="261" t="s">
        <v>583</v>
      </c>
      <c r="AG186" s="290">
        <v>4059661</v>
      </c>
      <c r="AH186" s="261" t="s">
        <v>583</v>
      </c>
      <c r="AI186" s="291">
        <v>41242</v>
      </c>
      <c r="AJ186" s="261" t="s">
        <v>584</v>
      </c>
      <c r="AK186" s="292">
        <v>45688</v>
      </c>
      <c r="AL186" s="292" t="s">
        <v>585</v>
      </c>
      <c r="AM186" s="292" t="s">
        <v>442</v>
      </c>
      <c r="AN186" s="261" t="s">
        <v>442</v>
      </c>
      <c r="AO186" s="261" t="s">
        <v>442</v>
      </c>
      <c r="AP186" s="261" t="s">
        <v>442</v>
      </c>
      <c r="AQ186" s="261" t="s">
        <v>442</v>
      </c>
      <c r="AR186" s="290">
        <v>30</v>
      </c>
      <c r="AS186" s="287">
        <f t="shared" si="45"/>
        <v>46769</v>
      </c>
      <c r="AT186" s="261">
        <v>180</v>
      </c>
      <c r="AU186" s="261" t="s">
        <v>442</v>
      </c>
      <c r="AV186" s="290">
        <v>3233041</v>
      </c>
      <c r="AW186" s="290">
        <v>1176436.74</v>
      </c>
      <c r="AX186" s="261" t="s">
        <v>442</v>
      </c>
      <c r="AY186" s="261" t="s">
        <v>442</v>
      </c>
      <c r="AZ186" s="290">
        <v>3233041</v>
      </c>
      <c r="BA186" s="261">
        <v>100</v>
      </c>
      <c r="BB186" s="261" t="s">
        <v>442</v>
      </c>
      <c r="BC186" s="261" t="s">
        <v>586</v>
      </c>
      <c r="BD186" s="261" t="s">
        <v>586</v>
      </c>
      <c r="BE186" s="289">
        <v>44580</v>
      </c>
      <c r="BF186" s="261" t="s">
        <v>442</v>
      </c>
      <c r="BG186" s="261" t="s">
        <v>442</v>
      </c>
      <c r="BH186" s="261" t="s">
        <v>587</v>
      </c>
      <c r="BI186" s="293">
        <v>0.1525</v>
      </c>
      <c r="BJ186" s="261" t="s">
        <v>596</v>
      </c>
      <c r="BK186" s="261" t="s">
        <v>442</v>
      </c>
      <c r="BL186" s="294">
        <f t="shared" si="46"/>
        <v>7.8399999999999997E-2</v>
      </c>
      <c r="BM186" s="261" t="s">
        <v>442</v>
      </c>
      <c r="BN186" s="261" t="s">
        <v>442</v>
      </c>
      <c r="BO186" s="261" t="s">
        <v>442</v>
      </c>
      <c r="BP186" s="261" t="s">
        <v>442</v>
      </c>
      <c r="BQ186" s="261" t="s">
        <v>442</v>
      </c>
      <c r="BR186" s="261" t="s">
        <v>442</v>
      </c>
      <c r="BS186" s="261" t="s">
        <v>442</v>
      </c>
      <c r="BT186" s="261" t="s">
        <v>442</v>
      </c>
      <c r="BU186" s="261" t="s">
        <v>442</v>
      </c>
      <c r="BV186" s="261" t="s">
        <v>442</v>
      </c>
      <c r="BW186" s="261" t="s">
        <v>442</v>
      </c>
      <c r="BX186" s="261" t="s">
        <v>442</v>
      </c>
      <c r="BY186" s="261" t="s">
        <v>442</v>
      </c>
      <c r="BZ186" s="261" t="s">
        <v>442</v>
      </c>
      <c r="CA186" s="261" t="s">
        <v>442</v>
      </c>
      <c r="CB186" s="261" t="s">
        <v>442</v>
      </c>
      <c r="CC186" s="290">
        <v>0</v>
      </c>
      <c r="CD186" s="261" t="s">
        <v>442</v>
      </c>
      <c r="CE186" s="261" t="s">
        <v>442</v>
      </c>
      <c r="CF186" s="261" t="s">
        <v>442</v>
      </c>
      <c r="CG186" s="261" t="s">
        <v>442</v>
      </c>
      <c r="CH186" s="261" t="s">
        <v>442</v>
      </c>
      <c r="CI186" s="261" t="s">
        <v>442</v>
      </c>
      <c r="CJ186" s="261" t="s">
        <v>442</v>
      </c>
      <c r="CK186" s="261" t="s">
        <v>442</v>
      </c>
      <c r="CL186" s="261" t="s">
        <v>442</v>
      </c>
      <c r="CM186" s="261" t="s">
        <v>442</v>
      </c>
      <c r="CN186" s="261" t="s">
        <v>442</v>
      </c>
      <c r="CO186" s="261" t="s">
        <v>442</v>
      </c>
      <c r="CP186" s="261" t="s">
        <v>442</v>
      </c>
      <c r="CQ186" s="261" t="s">
        <v>442</v>
      </c>
      <c r="CR186" s="261" t="s">
        <v>588</v>
      </c>
      <c r="CS186" s="261" t="s">
        <v>433</v>
      </c>
      <c r="CT186" s="261" t="s">
        <v>442</v>
      </c>
      <c r="CU186" s="261" t="s">
        <v>589</v>
      </c>
      <c r="CV186" s="261" t="s">
        <v>442</v>
      </c>
      <c r="CW186" s="261" t="s">
        <v>442</v>
      </c>
      <c r="CX186" s="293">
        <f t="shared" si="47"/>
        <v>0.36054108704567234</v>
      </c>
      <c r="CY186" s="289">
        <v>8967191.5800000001</v>
      </c>
      <c r="CZ186" s="287">
        <v>44865</v>
      </c>
      <c r="DA186" s="293">
        <v>0.7963818346636653</v>
      </c>
      <c r="DB186" s="261" t="s">
        <v>442</v>
      </c>
      <c r="DC186" s="261" t="s">
        <v>442</v>
      </c>
      <c r="DD186" s="261" t="s">
        <v>577</v>
      </c>
    </row>
    <row r="187" spans="1:108">
      <c r="A187" s="264" t="s">
        <v>380</v>
      </c>
      <c r="B187" s="284">
        <v>1629</v>
      </c>
      <c r="C187" s="284">
        <f t="shared" si="34"/>
        <v>1629</v>
      </c>
      <c r="D187" s="285">
        <v>8678</v>
      </c>
      <c r="E187" s="286">
        <f t="shared" si="35"/>
        <v>8678</v>
      </c>
      <c r="F187" s="287">
        <v>45869</v>
      </c>
      <c r="G187" s="285" t="s">
        <v>159</v>
      </c>
      <c r="H187" s="285" t="s">
        <v>573</v>
      </c>
      <c r="I187" s="261">
        <v>2021</v>
      </c>
      <c r="J187" s="261" t="s">
        <v>574</v>
      </c>
      <c r="K187" s="261" t="s">
        <v>575</v>
      </c>
      <c r="L187" s="288">
        <v>713040</v>
      </c>
      <c r="M187" s="261" t="s">
        <v>576</v>
      </c>
      <c r="N187" s="261" t="s">
        <v>577</v>
      </c>
      <c r="O187" s="261" t="s">
        <v>578</v>
      </c>
      <c r="P187" s="287">
        <v>42644</v>
      </c>
      <c r="Q187" s="287" t="s">
        <v>592</v>
      </c>
      <c r="R187" s="261" t="s">
        <v>577</v>
      </c>
      <c r="S187" s="261" t="s">
        <v>580</v>
      </c>
      <c r="T187" s="261">
        <v>101</v>
      </c>
      <c r="U187" s="288">
        <v>12260.72</v>
      </c>
      <c r="V187" s="289">
        <v>12.554002419865421</v>
      </c>
      <c r="W187" s="261" t="str">
        <f t="shared" si="36"/>
        <v>ARRE</v>
      </c>
      <c r="X187" s="261" t="s">
        <v>581</v>
      </c>
      <c r="Y187" s="261" t="s">
        <v>581</v>
      </c>
      <c r="Z187" s="261" t="s">
        <v>573</v>
      </c>
      <c r="AA187" s="264" t="s">
        <v>380</v>
      </c>
      <c r="AB187" s="286">
        <f t="shared" si="37"/>
        <v>1629</v>
      </c>
      <c r="AC187" s="286">
        <v>160</v>
      </c>
      <c r="AD187" s="286">
        <f t="shared" si="38"/>
        <v>160</v>
      </c>
      <c r="AE187" s="261" t="s">
        <v>582</v>
      </c>
      <c r="AF187" s="261" t="s">
        <v>583</v>
      </c>
      <c r="AG187" s="290">
        <v>1053499</v>
      </c>
      <c r="AH187" s="261" t="s">
        <v>583</v>
      </c>
      <c r="AI187" s="291">
        <v>38699</v>
      </c>
      <c r="AJ187" s="261" t="s">
        <v>584</v>
      </c>
      <c r="AK187" s="292">
        <v>45688</v>
      </c>
      <c r="AL187" s="292" t="s">
        <v>585</v>
      </c>
      <c r="AM187" s="292" t="s">
        <v>442</v>
      </c>
      <c r="AN187" s="261" t="s">
        <v>442</v>
      </c>
      <c r="AO187" s="261" t="s">
        <v>442</v>
      </c>
      <c r="AP187" s="261" t="s">
        <v>442</v>
      </c>
      <c r="AQ187" s="261" t="s">
        <v>442</v>
      </c>
      <c r="AR187" s="290">
        <v>73</v>
      </c>
      <c r="AS187" s="287">
        <f t="shared" si="45"/>
        <v>48059</v>
      </c>
      <c r="AT187" s="261">
        <v>180</v>
      </c>
      <c r="AU187" s="261" t="s">
        <v>442</v>
      </c>
      <c r="AV187" s="290">
        <v>2046588</v>
      </c>
      <c r="AW187" s="290">
        <v>1424696.06</v>
      </c>
      <c r="AX187" s="261" t="s">
        <v>442</v>
      </c>
      <c r="AY187" s="261" t="s">
        <v>442</v>
      </c>
      <c r="AZ187" s="290">
        <v>2046588</v>
      </c>
      <c r="BA187" s="261">
        <v>100</v>
      </c>
      <c r="BB187" s="261" t="s">
        <v>442</v>
      </c>
      <c r="BC187" s="261" t="s">
        <v>586</v>
      </c>
      <c r="BD187" s="261" t="s">
        <v>586</v>
      </c>
      <c r="BE187" s="289">
        <v>29299</v>
      </c>
      <c r="BF187" s="261" t="s">
        <v>442</v>
      </c>
      <c r="BG187" s="261" t="s">
        <v>442</v>
      </c>
      <c r="BH187" s="261" t="s">
        <v>587</v>
      </c>
      <c r="BI187" s="293">
        <v>0.1525</v>
      </c>
      <c r="BJ187" s="261" t="s">
        <v>596</v>
      </c>
      <c r="BK187" s="261" t="s">
        <v>442</v>
      </c>
      <c r="BL187" s="294">
        <f t="shared" si="46"/>
        <v>7.8399999999999997E-2</v>
      </c>
      <c r="BM187" s="261" t="s">
        <v>442</v>
      </c>
      <c r="BN187" s="261" t="s">
        <v>442</v>
      </c>
      <c r="BO187" s="261" t="s">
        <v>442</v>
      </c>
      <c r="BP187" s="261" t="s">
        <v>442</v>
      </c>
      <c r="BQ187" s="261" t="s">
        <v>442</v>
      </c>
      <c r="BR187" s="261" t="s">
        <v>442</v>
      </c>
      <c r="BS187" s="261" t="s">
        <v>442</v>
      </c>
      <c r="BT187" s="261" t="s">
        <v>442</v>
      </c>
      <c r="BU187" s="261" t="s">
        <v>442</v>
      </c>
      <c r="BV187" s="261" t="s">
        <v>442</v>
      </c>
      <c r="BW187" s="261" t="s">
        <v>442</v>
      </c>
      <c r="BX187" s="261" t="s">
        <v>442</v>
      </c>
      <c r="BY187" s="261" t="s">
        <v>442</v>
      </c>
      <c r="BZ187" s="261" t="s">
        <v>442</v>
      </c>
      <c r="CA187" s="261" t="s">
        <v>442</v>
      </c>
      <c r="CB187" s="261" t="s">
        <v>442</v>
      </c>
      <c r="CC187" s="290">
        <v>0</v>
      </c>
      <c r="CD187" s="261" t="s">
        <v>442</v>
      </c>
      <c r="CE187" s="261">
        <v>45869</v>
      </c>
      <c r="CF187" s="261" t="s">
        <v>442</v>
      </c>
      <c r="CG187" s="261" t="s">
        <v>442</v>
      </c>
      <c r="CH187" s="261" t="s">
        <v>442</v>
      </c>
      <c r="CI187" s="261" t="s">
        <v>442</v>
      </c>
      <c r="CJ187" s="261" t="s">
        <v>442</v>
      </c>
      <c r="CK187" s="261" t="s">
        <v>442</v>
      </c>
      <c r="CL187" s="261" t="s">
        <v>442</v>
      </c>
      <c r="CM187" s="261" t="s">
        <v>442</v>
      </c>
      <c r="CN187" s="261" t="s">
        <v>442</v>
      </c>
      <c r="CO187" s="261" t="s">
        <v>442</v>
      </c>
      <c r="CP187" s="261" t="s">
        <v>442</v>
      </c>
      <c r="CQ187" s="261" t="s">
        <v>442</v>
      </c>
      <c r="CR187" s="261" t="s">
        <v>588</v>
      </c>
      <c r="CS187" s="261" t="s">
        <v>433</v>
      </c>
      <c r="CT187" s="261" t="s">
        <v>442</v>
      </c>
      <c r="CU187" s="261" t="s">
        <v>589</v>
      </c>
      <c r="CV187" s="261" t="s">
        <v>442</v>
      </c>
      <c r="CW187" s="261" t="s">
        <v>442</v>
      </c>
      <c r="CX187" s="293">
        <f t="shared" si="47"/>
        <v>0.65184604800489221</v>
      </c>
      <c r="CY187" s="289">
        <v>3139680</v>
      </c>
      <c r="CZ187" s="287">
        <v>45687</v>
      </c>
      <c r="DA187" s="293">
        <v>0.7579548281161248</v>
      </c>
      <c r="DB187" s="261" t="s">
        <v>442</v>
      </c>
      <c r="DC187" s="261" t="s">
        <v>442</v>
      </c>
      <c r="DD187" s="261" t="s">
        <v>577</v>
      </c>
    </row>
    <row r="188" spans="1:108">
      <c r="A188" s="264" t="s">
        <v>380</v>
      </c>
      <c r="B188" s="284">
        <v>1781</v>
      </c>
      <c r="C188" s="284">
        <f t="shared" si="34"/>
        <v>1781</v>
      </c>
      <c r="D188" s="285">
        <v>8122</v>
      </c>
      <c r="E188" s="286">
        <f t="shared" si="35"/>
        <v>8122</v>
      </c>
      <c r="F188" s="287">
        <v>45869</v>
      </c>
      <c r="G188" s="285" t="s">
        <v>159</v>
      </c>
      <c r="H188" s="285" t="s">
        <v>573</v>
      </c>
      <c r="I188" s="261">
        <v>2021</v>
      </c>
      <c r="J188" s="261" t="s">
        <v>574</v>
      </c>
      <c r="K188" s="261" t="s">
        <v>575</v>
      </c>
      <c r="L188" s="288">
        <v>1458792</v>
      </c>
      <c r="M188" s="261" t="s">
        <v>576</v>
      </c>
      <c r="N188" s="261" t="s">
        <v>577</v>
      </c>
      <c r="O188" s="261" t="s">
        <v>578</v>
      </c>
      <c r="P188" s="287">
        <v>43160</v>
      </c>
      <c r="Q188" s="287" t="s">
        <v>592</v>
      </c>
      <c r="R188" s="261" t="s">
        <v>577</v>
      </c>
      <c r="S188" s="261" t="s">
        <v>580</v>
      </c>
      <c r="T188" s="261">
        <v>19</v>
      </c>
      <c r="U188" s="288">
        <v>0</v>
      </c>
      <c r="V188" s="289">
        <v>0</v>
      </c>
      <c r="W188" s="261" t="str">
        <f t="shared" si="36"/>
        <v>PERF</v>
      </c>
      <c r="X188" s="261" t="s">
        <v>581</v>
      </c>
      <c r="Y188" s="261" t="s">
        <v>581</v>
      </c>
      <c r="Z188" s="261" t="s">
        <v>573</v>
      </c>
      <c r="AA188" s="264" t="s">
        <v>380</v>
      </c>
      <c r="AB188" s="286">
        <f t="shared" si="37"/>
        <v>1781</v>
      </c>
      <c r="AC188" s="286">
        <v>6571</v>
      </c>
      <c r="AD188" s="286">
        <f t="shared" si="38"/>
        <v>6571</v>
      </c>
      <c r="AE188" s="261" t="s">
        <v>593</v>
      </c>
      <c r="AF188" s="261" t="s">
        <v>583</v>
      </c>
      <c r="AG188" s="290">
        <v>2217744</v>
      </c>
      <c r="AH188" s="261" t="s">
        <v>583</v>
      </c>
      <c r="AI188" s="291">
        <v>39183</v>
      </c>
      <c r="AJ188" s="261" t="s">
        <v>584</v>
      </c>
      <c r="AK188" s="292">
        <v>45688</v>
      </c>
      <c r="AL188" s="292" t="s">
        <v>585</v>
      </c>
      <c r="AM188" s="292" t="s">
        <v>442</v>
      </c>
      <c r="AN188" s="261" t="s">
        <v>442</v>
      </c>
      <c r="AO188" s="261" t="s">
        <v>442</v>
      </c>
      <c r="AP188" s="261" t="s">
        <v>442</v>
      </c>
      <c r="AQ188" s="261" t="s">
        <v>442</v>
      </c>
      <c r="AR188" s="290">
        <v>91</v>
      </c>
      <c r="AS188" s="287">
        <f t="shared" si="45"/>
        <v>48599</v>
      </c>
      <c r="AT188" s="261">
        <v>180</v>
      </c>
      <c r="AU188" s="261" t="s">
        <v>442</v>
      </c>
      <c r="AV188" s="290">
        <v>4264007</v>
      </c>
      <c r="AW188" s="290">
        <v>3109813.43</v>
      </c>
      <c r="AX188" s="261" t="s">
        <v>442</v>
      </c>
      <c r="AY188" s="261" t="s">
        <v>442</v>
      </c>
      <c r="AZ188" s="290">
        <v>4264007</v>
      </c>
      <c r="BA188" s="261">
        <v>100</v>
      </c>
      <c r="BB188" s="261" t="s">
        <v>442</v>
      </c>
      <c r="BC188" s="261" t="s">
        <v>586</v>
      </c>
      <c r="BD188" s="261" t="s">
        <v>586</v>
      </c>
      <c r="BE188" s="289">
        <v>56161</v>
      </c>
      <c r="BF188" s="261" t="s">
        <v>442</v>
      </c>
      <c r="BG188" s="261" t="s">
        <v>442</v>
      </c>
      <c r="BH188" s="261" t="s">
        <v>587</v>
      </c>
      <c r="BI188" s="293">
        <v>0.14749999999999999</v>
      </c>
      <c r="BJ188" s="261" t="s">
        <v>596</v>
      </c>
      <c r="BK188" s="261" t="s">
        <v>442</v>
      </c>
      <c r="BL188" s="294">
        <f t="shared" si="46"/>
        <v>7.3399999999999993E-2</v>
      </c>
      <c r="BM188" s="261" t="s">
        <v>442</v>
      </c>
      <c r="BN188" s="261" t="s">
        <v>442</v>
      </c>
      <c r="BO188" s="261" t="s">
        <v>442</v>
      </c>
      <c r="BP188" s="261" t="s">
        <v>442</v>
      </c>
      <c r="BQ188" s="261" t="s">
        <v>442</v>
      </c>
      <c r="BR188" s="261" t="s">
        <v>442</v>
      </c>
      <c r="BS188" s="261" t="s">
        <v>442</v>
      </c>
      <c r="BT188" s="261" t="s">
        <v>442</v>
      </c>
      <c r="BU188" s="261" t="s">
        <v>442</v>
      </c>
      <c r="BV188" s="261" t="s">
        <v>442</v>
      </c>
      <c r="BW188" s="261" t="s">
        <v>442</v>
      </c>
      <c r="BX188" s="261" t="s">
        <v>442</v>
      </c>
      <c r="BY188" s="261" t="s">
        <v>442</v>
      </c>
      <c r="BZ188" s="261" t="s">
        <v>442</v>
      </c>
      <c r="CA188" s="261" t="s">
        <v>442</v>
      </c>
      <c r="CB188" s="261" t="s">
        <v>442</v>
      </c>
      <c r="CC188" s="290">
        <v>47127</v>
      </c>
      <c r="CD188" s="261" t="s">
        <v>442</v>
      </c>
      <c r="CE188" s="261" t="s">
        <v>442</v>
      </c>
      <c r="CF188" s="261" t="s">
        <v>442</v>
      </c>
      <c r="CG188" s="261" t="s">
        <v>442</v>
      </c>
      <c r="CH188" s="261" t="s">
        <v>442</v>
      </c>
      <c r="CI188" s="261" t="s">
        <v>442</v>
      </c>
      <c r="CJ188" s="261" t="s">
        <v>442</v>
      </c>
      <c r="CK188" s="261" t="s">
        <v>442</v>
      </c>
      <c r="CL188" s="261" t="s">
        <v>442</v>
      </c>
      <c r="CM188" s="261" t="s">
        <v>442</v>
      </c>
      <c r="CN188" s="261" t="s">
        <v>442</v>
      </c>
      <c r="CO188" s="261" t="s">
        <v>442</v>
      </c>
      <c r="CP188" s="261" t="s">
        <v>442</v>
      </c>
      <c r="CQ188" s="261" t="s">
        <v>442</v>
      </c>
      <c r="CR188" s="261" t="s">
        <v>588</v>
      </c>
      <c r="CS188" s="261" t="s">
        <v>433</v>
      </c>
      <c r="CT188" s="261" t="s">
        <v>442</v>
      </c>
      <c r="CU188" s="261" t="s">
        <v>589</v>
      </c>
      <c r="CV188" s="261" t="s">
        <v>442</v>
      </c>
      <c r="CW188" s="261" t="s">
        <v>442</v>
      </c>
      <c r="CX188" s="293">
        <f t="shared" si="47"/>
        <v>0.58841435563076006</v>
      </c>
      <c r="CY188" s="289">
        <v>7246606</v>
      </c>
      <c r="CZ188" s="287">
        <v>45667</v>
      </c>
      <c r="DA188" s="293">
        <v>0.67941630759261884</v>
      </c>
      <c r="DB188" s="261" t="s">
        <v>442</v>
      </c>
      <c r="DC188" s="261" t="s">
        <v>442</v>
      </c>
      <c r="DD188" s="261" t="s">
        <v>577</v>
      </c>
    </row>
    <row r="189" spans="1:108">
      <c r="A189" s="264" t="s">
        <v>380</v>
      </c>
      <c r="B189" s="284">
        <v>1670</v>
      </c>
      <c r="C189" s="284">
        <f t="shared" si="34"/>
        <v>1670</v>
      </c>
      <c r="D189" s="285">
        <v>9376</v>
      </c>
      <c r="E189" s="286">
        <f t="shared" si="35"/>
        <v>9376</v>
      </c>
      <c r="F189" s="287">
        <v>45869</v>
      </c>
      <c r="G189" s="285" t="s">
        <v>159</v>
      </c>
      <c r="H189" s="285" t="s">
        <v>573</v>
      </c>
      <c r="I189" s="261">
        <v>2021</v>
      </c>
      <c r="J189" s="261" t="s">
        <v>574</v>
      </c>
      <c r="K189" s="261" t="s">
        <v>575</v>
      </c>
      <c r="L189" s="288">
        <v>1073264</v>
      </c>
      <c r="M189" s="261" t="s">
        <v>576</v>
      </c>
      <c r="N189" s="261" t="s">
        <v>577</v>
      </c>
      <c r="O189" s="261" t="s">
        <v>578</v>
      </c>
      <c r="P189" s="287">
        <v>42766</v>
      </c>
      <c r="Q189" s="287" t="s">
        <v>598</v>
      </c>
      <c r="R189" s="261" t="s">
        <v>577</v>
      </c>
      <c r="S189" s="261" t="s">
        <v>580</v>
      </c>
      <c r="T189" s="261">
        <v>88</v>
      </c>
      <c r="U189" s="288">
        <v>0</v>
      </c>
      <c r="V189" s="289">
        <v>0</v>
      </c>
      <c r="W189" s="261" t="str">
        <f t="shared" si="36"/>
        <v>PERF</v>
      </c>
      <c r="X189" s="261" t="s">
        <v>581</v>
      </c>
      <c r="Y189" s="261" t="s">
        <v>581</v>
      </c>
      <c r="Z189" s="261" t="s">
        <v>573</v>
      </c>
      <c r="AA189" s="264" t="s">
        <v>380</v>
      </c>
      <c r="AB189" s="286">
        <f t="shared" si="37"/>
        <v>1670</v>
      </c>
      <c r="AC189" s="286">
        <v>7552</v>
      </c>
      <c r="AD189" s="286">
        <f t="shared" si="38"/>
        <v>7552</v>
      </c>
      <c r="AE189" s="261" t="s">
        <v>593</v>
      </c>
      <c r="AF189" s="261" t="s">
        <v>583</v>
      </c>
      <c r="AG189" s="290">
        <v>7413952</v>
      </c>
      <c r="AH189" s="261" t="s">
        <v>583</v>
      </c>
      <c r="AI189" s="291">
        <v>42736</v>
      </c>
      <c r="AJ189" s="261" t="s">
        <v>584</v>
      </c>
      <c r="AK189" s="292">
        <v>45688</v>
      </c>
      <c r="AL189" s="292" t="s">
        <v>585</v>
      </c>
      <c r="AM189" s="292" t="s">
        <v>442</v>
      </c>
      <c r="AN189" s="261" t="s">
        <v>442</v>
      </c>
      <c r="AO189" s="261" t="s">
        <v>442</v>
      </c>
      <c r="AP189" s="261" t="s">
        <v>442</v>
      </c>
      <c r="AQ189" s="261" t="s">
        <v>442</v>
      </c>
      <c r="AR189" s="290">
        <v>77</v>
      </c>
      <c r="AS189" s="287">
        <f t="shared" si="45"/>
        <v>48179</v>
      </c>
      <c r="AT189" s="261">
        <v>180</v>
      </c>
      <c r="AU189" s="261" t="s">
        <v>442</v>
      </c>
      <c r="AV189" s="290">
        <v>5062054</v>
      </c>
      <c r="AW189" s="290">
        <v>3164806.25</v>
      </c>
      <c r="AX189" s="261" t="s">
        <v>442</v>
      </c>
      <c r="AY189" s="261" t="s">
        <v>442</v>
      </c>
      <c r="AZ189" s="290">
        <v>5062054</v>
      </c>
      <c r="BA189" s="261">
        <v>100</v>
      </c>
      <c r="BB189" s="261" t="s">
        <v>442</v>
      </c>
      <c r="BC189" s="261" t="s">
        <v>586</v>
      </c>
      <c r="BD189" s="261" t="s">
        <v>586</v>
      </c>
      <c r="BE189" s="289">
        <v>60631</v>
      </c>
      <c r="BF189" s="261" t="s">
        <v>442</v>
      </c>
      <c r="BG189" s="261" t="s">
        <v>442</v>
      </c>
      <c r="BH189" s="261" t="s">
        <v>587</v>
      </c>
      <c r="BI189" s="293">
        <v>0.13750000000000001</v>
      </c>
      <c r="BJ189" s="261" t="s">
        <v>596</v>
      </c>
      <c r="BK189" s="261" t="s">
        <v>442</v>
      </c>
      <c r="BL189" s="294">
        <f t="shared" si="46"/>
        <v>6.3400000000000012E-2</v>
      </c>
      <c r="BM189" s="261" t="s">
        <v>442</v>
      </c>
      <c r="BN189" s="261" t="s">
        <v>442</v>
      </c>
      <c r="BO189" s="261" t="s">
        <v>442</v>
      </c>
      <c r="BP189" s="261" t="s">
        <v>442</v>
      </c>
      <c r="BQ189" s="261" t="s">
        <v>442</v>
      </c>
      <c r="BR189" s="261" t="s">
        <v>442</v>
      </c>
      <c r="BS189" s="261" t="s">
        <v>442</v>
      </c>
      <c r="BT189" s="261" t="s">
        <v>442</v>
      </c>
      <c r="BU189" s="261" t="s">
        <v>442</v>
      </c>
      <c r="BV189" s="261" t="s">
        <v>442</v>
      </c>
      <c r="BW189" s="261" t="s">
        <v>442</v>
      </c>
      <c r="BX189" s="261" t="s">
        <v>442</v>
      </c>
      <c r="BY189" s="261" t="s">
        <v>442</v>
      </c>
      <c r="BZ189" s="261" t="s">
        <v>442</v>
      </c>
      <c r="CA189" s="261" t="s">
        <v>442</v>
      </c>
      <c r="CB189" s="261" t="s">
        <v>442</v>
      </c>
      <c r="CC189" s="290">
        <v>0</v>
      </c>
      <c r="CD189" s="261" t="s">
        <v>442</v>
      </c>
      <c r="CE189" s="261" t="s">
        <v>442</v>
      </c>
      <c r="CF189" s="261" t="s">
        <v>442</v>
      </c>
      <c r="CG189" s="261" t="s">
        <v>442</v>
      </c>
      <c r="CH189" s="261" t="s">
        <v>442</v>
      </c>
      <c r="CI189" s="261" t="s">
        <v>442</v>
      </c>
      <c r="CJ189" s="261" t="s">
        <v>442</v>
      </c>
      <c r="CK189" s="261" t="s">
        <v>442</v>
      </c>
      <c r="CL189" s="261" t="s">
        <v>442</v>
      </c>
      <c r="CM189" s="261" t="s">
        <v>442</v>
      </c>
      <c r="CN189" s="261" t="s">
        <v>442</v>
      </c>
      <c r="CO189" s="261" t="s">
        <v>442</v>
      </c>
      <c r="CP189" s="261" t="s">
        <v>442</v>
      </c>
      <c r="CQ189" s="261" t="s">
        <v>442</v>
      </c>
      <c r="CR189" s="261" t="s">
        <v>588</v>
      </c>
      <c r="CS189" s="261" t="s">
        <v>433</v>
      </c>
      <c r="CT189" s="261" t="s">
        <v>442</v>
      </c>
      <c r="CU189" s="261" t="s">
        <v>589</v>
      </c>
      <c r="CV189" s="261" t="s">
        <v>442</v>
      </c>
      <c r="CW189" s="261" t="s">
        <v>442</v>
      </c>
      <c r="CX189" s="293">
        <f t="shared" si="47"/>
        <v>0.7766505912039966</v>
      </c>
      <c r="CY189" s="289">
        <v>6517801</v>
      </c>
      <c r="CZ189" s="287">
        <v>45418</v>
      </c>
      <c r="DA189" s="293">
        <v>0.66509413602893575</v>
      </c>
      <c r="DB189" s="261" t="s">
        <v>442</v>
      </c>
      <c r="DC189" s="261" t="s">
        <v>442</v>
      </c>
      <c r="DD189" s="261" t="s">
        <v>577</v>
      </c>
    </row>
    <row r="190" spans="1:108">
      <c r="A190" s="264" t="s">
        <v>380</v>
      </c>
      <c r="B190" s="284">
        <v>1700</v>
      </c>
      <c r="C190" s="284">
        <f t="shared" si="34"/>
        <v>1700</v>
      </c>
      <c r="D190" s="285">
        <v>9570</v>
      </c>
      <c r="E190" s="286">
        <f t="shared" si="35"/>
        <v>9570</v>
      </c>
      <c r="F190" s="287">
        <v>45869</v>
      </c>
      <c r="G190" s="285" t="s">
        <v>159</v>
      </c>
      <c r="H190" s="285" t="s">
        <v>573</v>
      </c>
      <c r="I190" s="261">
        <v>2021</v>
      </c>
      <c r="J190" s="261" t="s">
        <v>574</v>
      </c>
      <c r="K190" s="261" t="s">
        <v>575</v>
      </c>
      <c r="L190" s="288">
        <v>497160</v>
      </c>
      <c r="M190" s="261" t="s">
        <v>576</v>
      </c>
      <c r="N190" s="261" t="s">
        <v>577</v>
      </c>
      <c r="O190" s="261" t="s">
        <v>578</v>
      </c>
      <c r="P190" s="287">
        <v>42901</v>
      </c>
      <c r="Q190" s="287" t="s">
        <v>590</v>
      </c>
      <c r="R190" s="261" t="s">
        <v>577</v>
      </c>
      <c r="S190" s="261" t="s">
        <v>580</v>
      </c>
      <c r="T190" s="261">
        <v>94</v>
      </c>
      <c r="U190" s="288">
        <v>0</v>
      </c>
      <c r="V190" s="289">
        <v>0</v>
      </c>
      <c r="W190" s="261" t="str">
        <f t="shared" si="36"/>
        <v>PERF</v>
      </c>
      <c r="X190" s="261" t="s">
        <v>581</v>
      </c>
      <c r="Y190" s="261" t="s">
        <v>581</v>
      </c>
      <c r="Z190" s="261" t="s">
        <v>573</v>
      </c>
      <c r="AA190" s="264" t="s">
        <v>380</v>
      </c>
      <c r="AB190" s="286">
        <f t="shared" si="37"/>
        <v>1700</v>
      </c>
      <c r="AC190" s="286">
        <v>7095</v>
      </c>
      <c r="AD190" s="286">
        <f t="shared" si="38"/>
        <v>7095</v>
      </c>
      <c r="AE190" s="261" t="s">
        <v>593</v>
      </c>
      <c r="AF190" s="261" t="s">
        <v>583</v>
      </c>
      <c r="AG190" s="290">
        <v>1506521</v>
      </c>
      <c r="AH190" s="261" t="s">
        <v>583</v>
      </c>
      <c r="AI190" s="291">
        <v>41338</v>
      </c>
      <c r="AJ190" s="261" t="s">
        <v>584</v>
      </c>
      <c r="AK190" s="292">
        <v>45688</v>
      </c>
      <c r="AL190" s="292" t="s">
        <v>585</v>
      </c>
      <c r="AM190" s="292" t="s">
        <v>442</v>
      </c>
      <c r="AN190" s="261" t="s">
        <v>442</v>
      </c>
      <c r="AO190" s="261" t="s">
        <v>442</v>
      </c>
      <c r="AP190" s="261" t="s">
        <v>442</v>
      </c>
      <c r="AQ190" s="261" t="s">
        <v>442</v>
      </c>
      <c r="AR190" s="290">
        <v>82</v>
      </c>
      <c r="AS190" s="287">
        <f t="shared" si="45"/>
        <v>48329</v>
      </c>
      <c r="AT190" s="261">
        <v>180</v>
      </c>
      <c r="AU190" s="261" t="s">
        <v>442</v>
      </c>
      <c r="AV190" s="290">
        <v>1542600</v>
      </c>
      <c r="AW190" s="290">
        <v>1079926.44</v>
      </c>
      <c r="AX190" s="261" t="s">
        <v>442</v>
      </c>
      <c r="AY190" s="261" t="s">
        <v>442</v>
      </c>
      <c r="AZ190" s="290">
        <v>1542600</v>
      </c>
      <c r="BA190" s="261">
        <v>100</v>
      </c>
      <c r="BB190" s="261" t="s">
        <v>442</v>
      </c>
      <c r="BC190" s="261" t="s">
        <v>586</v>
      </c>
      <c r="BD190" s="261" t="s">
        <v>586</v>
      </c>
      <c r="BE190" s="289">
        <v>20512</v>
      </c>
      <c r="BF190" s="261" t="s">
        <v>442</v>
      </c>
      <c r="BG190" s="261" t="s">
        <v>442</v>
      </c>
      <c r="BH190" s="261" t="s">
        <v>587</v>
      </c>
      <c r="BI190" s="293">
        <v>0.14499999999999999</v>
      </c>
      <c r="BJ190" s="261" t="s">
        <v>596</v>
      </c>
      <c r="BK190" s="261" t="s">
        <v>442</v>
      </c>
      <c r="BL190" s="294">
        <f t="shared" si="46"/>
        <v>7.0899999999999991E-2</v>
      </c>
      <c r="BM190" s="261" t="s">
        <v>442</v>
      </c>
      <c r="BN190" s="261" t="s">
        <v>442</v>
      </c>
      <c r="BO190" s="261" t="s">
        <v>442</v>
      </c>
      <c r="BP190" s="261" t="s">
        <v>442</v>
      </c>
      <c r="BQ190" s="261" t="s">
        <v>442</v>
      </c>
      <c r="BR190" s="261" t="s">
        <v>442</v>
      </c>
      <c r="BS190" s="261" t="s">
        <v>442</v>
      </c>
      <c r="BT190" s="261" t="s">
        <v>442</v>
      </c>
      <c r="BU190" s="261" t="s">
        <v>442</v>
      </c>
      <c r="BV190" s="261" t="s">
        <v>442</v>
      </c>
      <c r="BW190" s="261" t="s">
        <v>442</v>
      </c>
      <c r="BX190" s="261" t="s">
        <v>442</v>
      </c>
      <c r="BY190" s="261" t="s">
        <v>442</v>
      </c>
      <c r="BZ190" s="261" t="s">
        <v>442</v>
      </c>
      <c r="CA190" s="261" t="s">
        <v>442</v>
      </c>
      <c r="CB190" s="261" t="s">
        <v>442</v>
      </c>
      <c r="CC190" s="290">
        <v>0</v>
      </c>
      <c r="CD190" s="261" t="s">
        <v>442</v>
      </c>
      <c r="CE190" s="261" t="s">
        <v>442</v>
      </c>
      <c r="CF190" s="261" t="s">
        <v>442</v>
      </c>
      <c r="CG190" s="261" t="s">
        <v>442</v>
      </c>
      <c r="CH190" s="261" t="s">
        <v>442</v>
      </c>
      <c r="CI190" s="261" t="s">
        <v>442</v>
      </c>
      <c r="CJ190" s="261" t="s">
        <v>442</v>
      </c>
      <c r="CK190" s="261" t="s">
        <v>442</v>
      </c>
      <c r="CL190" s="261" t="s">
        <v>442</v>
      </c>
      <c r="CM190" s="261" t="s">
        <v>442</v>
      </c>
      <c r="CN190" s="261" t="s">
        <v>442</v>
      </c>
      <c r="CO190" s="261" t="s">
        <v>442</v>
      </c>
      <c r="CP190" s="261" t="s">
        <v>442</v>
      </c>
      <c r="CQ190" s="261" t="s">
        <v>442</v>
      </c>
      <c r="CR190" s="261" t="s">
        <v>588</v>
      </c>
      <c r="CS190" s="261" t="s">
        <v>433</v>
      </c>
      <c r="CT190" s="261" t="s">
        <v>442</v>
      </c>
      <c r="CU190" s="261" t="s">
        <v>589</v>
      </c>
      <c r="CV190" s="261" t="s">
        <v>442</v>
      </c>
      <c r="CW190" s="261" t="s">
        <v>442</v>
      </c>
      <c r="CX190" s="293">
        <f t="shared" si="47"/>
        <v>0.57133333333333336</v>
      </c>
      <c r="CY190" s="289">
        <v>2700000</v>
      </c>
      <c r="CZ190" s="287">
        <v>45107</v>
      </c>
      <c r="DA190" s="293">
        <v>0.77129999999999999</v>
      </c>
      <c r="DB190" s="261" t="s">
        <v>442</v>
      </c>
      <c r="DC190" s="261" t="s">
        <v>442</v>
      </c>
      <c r="DD190" s="261" t="s">
        <v>577</v>
      </c>
    </row>
    <row r="191" spans="1:108">
      <c r="A191" s="264" t="s">
        <v>380</v>
      </c>
      <c r="B191" s="284">
        <v>1894</v>
      </c>
      <c r="C191" s="284">
        <f t="shared" si="34"/>
        <v>1894</v>
      </c>
      <c r="D191" s="285">
        <v>10066</v>
      </c>
      <c r="E191" s="286">
        <f t="shared" si="35"/>
        <v>10066</v>
      </c>
      <c r="F191" s="287">
        <v>45869</v>
      </c>
      <c r="G191" s="285" t="s">
        <v>159</v>
      </c>
      <c r="H191" s="285" t="s">
        <v>573</v>
      </c>
      <c r="I191" s="261">
        <v>2021</v>
      </c>
      <c r="J191" s="261" t="s">
        <v>574</v>
      </c>
      <c r="K191" s="261" t="s">
        <v>575</v>
      </c>
      <c r="L191" s="288">
        <v>599856</v>
      </c>
      <c r="M191" s="261" t="s">
        <v>576</v>
      </c>
      <c r="N191" s="261" t="s">
        <v>577</v>
      </c>
      <c r="O191" s="261" t="s">
        <v>578</v>
      </c>
      <c r="P191" s="287">
        <v>43434</v>
      </c>
      <c r="Q191" s="287" t="s">
        <v>579</v>
      </c>
      <c r="R191" s="261" t="s">
        <v>577</v>
      </c>
      <c r="S191" s="261" t="s">
        <v>580</v>
      </c>
      <c r="T191" s="261">
        <v>43</v>
      </c>
      <c r="U191" s="288">
        <v>0</v>
      </c>
      <c r="V191" s="289">
        <v>0</v>
      </c>
      <c r="W191" s="261" t="str">
        <f t="shared" si="36"/>
        <v>PERF</v>
      </c>
      <c r="X191" s="261" t="s">
        <v>581</v>
      </c>
      <c r="Y191" s="261" t="s">
        <v>581</v>
      </c>
      <c r="Z191" s="261" t="s">
        <v>573</v>
      </c>
      <c r="AA191" s="264" t="s">
        <v>380</v>
      </c>
      <c r="AB191" s="286">
        <f t="shared" si="37"/>
        <v>1894</v>
      </c>
      <c r="AC191" s="286">
        <v>7886</v>
      </c>
      <c r="AD191" s="286">
        <f t="shared" si="38"/>
        <v>7886</v>
      </c>
      <c r="AE191" s="261" t="s">
        <v>582</v>
      </c>
      <c r="AF191" s="261" t="s">
        <v>583</v>
      </c>
      <c r="AG191" s="290">
        <v>2771660</v>
      </c>
      <c r="AH191" s="261" t="s">
        <v>583</v>
      </c>
      <c r="AI191" s="291">
        <v>43347</v>
      </c>
      <c r="AJ191" s="261" t="s">
        <v>584</v>
      </c>
      <c r="AK191" s="292">
        <v>45688</v>
      </c>
      <c r="AL191" s="292" t="s">
        <v>585</v>
      </c>
      <c r="AM191" s="292" t="s">
        <v>442</v>
      </c>
      <c r="AN191" s="261" t="s">
        <v>442</v>
      </c>
      <c r="AO191" s="261" t="s">
        <v>442</v>
      </c>
      <c r="AP191" s="261" t="s">
        <v>442</v>
      </c>
      <c r="AQ191" s="261" t="s">
        <v>442</v>
      </c>
      <c r="AR191" s="290">
        <v>99</v>
      </c>
      <c r="AS191" s="287">
        <f t="shared" si="45"/>
        <v>48839</v>
      </c>
      <c r="AT191" s="261">
        <v>180</v>
      </c>
      <c r="AU191" s="261" t="s">
        <v>442</v>
      </c>
      <c r="AV191" s="290">
        <v>1540920</v>
      </c>
      <c r="AW191" s="290">
        <v>1228061.1200000001</v>
      </c>
      <c r="AX191" s="261" t="s">
        <v>442</v>
      </c>
      <c r="AY191" s="261" t="s">
        <v>442</v>
      </c>
      <c r="AZ191" s="290">
        <v>1540920</v>
      </c>
      <c r="BA191" s="261">
        <v>100</v>
      </c>
      <c r="BB191" s="261" t="s">
        <v>442</v>
      </c>
      <c r="BC191" s="261" t="s">
        <v>586</v>
      </c>
      <c r="BD191" s="261" t="s">
        <v>586</v>
      </c>
      <c r="BE191" s="289">
        <v>20774</v>
      </c>
      <c r="BF191" s="261" t="s">
        <v>442</v>
      </c>
      <c r="BG191" s="261" t="s">
        <v>442</v>
      </c>
      <c r="BH191" s="261" t="s">
        <v>587</v>
      </c>
      <c r="BI191" s="293">
        <v>0.14249999999999999</v>
      </c>
      <c r="BJ191" s="261" t="s">
        <v>596</v>
      </c>
      <c r="BK191" s="261" t="s">
        <v>442</v>
      </c>
      <c r="BL191" s="294">
        <f t="shared" si="46"/>
        <v>6.8399999999999989E-2</v>
      </c>
      <c r="BM191" s="261" t="s">
        <v>442</v>
      </c>
      <c r="BN191" s="261" t="s">
        <v>442</v>
      </c>
      <c r="BO191" s="261" t="s">
        <v>442</v>
      </c>
      <c r="BP191" s="261" t="s">
        <v>442</v>
      </c>
      <c r="BQ191" s="261" t="s">
        <v>442</v>
      </c>
      <c r="BR191" s="261" t="s">
        <v>442</v>
      </c>
      <c r="BS191" s="261" t="s">
        <v>442</v>
      </c>
      <c r="BT191" s="261" t="s">
        <v>442</v>
      </c>
      <c r="BU191" s="261" t="s">
        <v>442</v>
      </c>
      <c r="BV191" s="261" t="s">
        <v>442</v>
      </c>
      <c r="BW191" s="261" t="s">
        <v>442</v>
      </c>
      <c r="BX191" s="261" t="s">
        <v>442</v>
      </c>
      <c r="BY191" s="261" t="s">
        <v>442</v>
      </c>
      <c r="BZ191" s="261" t="s">
        <v>442</v>
      </c>
      <c r="CA191" s="261" t="s">
        <v>442</v>
      </c>
      <c r="CB191" s="261" t="s">
        <v>442</v>
      </c>
      <c r="CC191" s="290">
        <v>1419</v>
      </c>
      <c r="CD191" s="261" t="s">
        <v>442</v>
      </c>
      <c r="CE191" s="261" t="s">
        <v>442</v>
      </c>
      <c r="CF191" s="261" t="s">
        <v>442</v>
      </c>
      <c r="CG191" s="261" t="s">
        <v>442</v>
      </c>
      <c r="CH191" s="261" t="s">
        <v>442</v>
      </c>
      <c r="CI191" s="261" t="s">
        <v>442</v>
      </c>
      <c r="CJ191" s="261" t="s">
        <v>442</v>
      </c>
      <c r="CK191" s="261" t="s">
        <v>442</v>
      </c>
      <c r="CL191" s="261" t="s">
        <v>442</v>
      </c>
      <c r="CM191" s="261" t="s">
        <v>442</v>
      </c>
      <c r="CN191" s="261" t="s">
        <v>442</v>
      </c>
      <c r="CO191" s="261" t="s">
        <v>442</v>
      </c>
      <c r="CP191" s="261" t="s">
        <v>442</v>
      </c>
      <c r="CQ191" s="261" t="s">
        <v>442</v>
      </c>
      <c r="CR191" s="261" t="s">
        <v>588</v>
      </c>
      <c r="CS191" s="261" t="s">
        <v>433</v>
      </c>
      <c r="CT191" s="261" t="s">
        <v>442</v>
      </c>
      <c r="CU191" s="261" t="s">
        <v>589</v>
      </c>
      <c r="CV191" s="261" t="s">
        <v>442</v>
      </c>
      <c r="CW191" s="261" t="s">
        <v>442</v>
      </c>
      <c r="CX191" s="293">
        <f t="shared" si="47"/>
        <v>0.77392874865145578</v>
      </c>
      <c r="CY191" s="289">
        <v>1991036</v>
      </c>
      <c r="CZ191" s="287">
        <v>45714</v>
      </c>
      <c r="DA191" s="293">
        <v>0.57763553764843445</v>
      </c>
      <c r="DB191" s="261" t="s">
        <v>442</v>
      </c>
      <c r="DC191" s="261" t="s">
        <v>442</v>
      </c>
      <c r="DD191" s="261" t="s">
        <v>577</v>
      </c>
    </row>
    <row r="192" spans="1:108">
      <c r="A192" s="264" t="s">
        <v>380</v>
      </c>
      <c r="B192" s="284">
        <v>2480</v>
      </c>
      <c r="C192" s="284">
        <f t="shared" si="34"/>
        <v>2480</v>
      </c>
      <c r="D192" s="285">
        <v>8442</v>
      </c>
      <c r="E192" s="286">
        <f t="shared" si="35"/>
        <v>8442</v>
      </c>
      <c r="F192" s="287">
        <v>45869</v>
      </c>
      <c r="G192" s="285" t="s">
        <v>159</v>
      </c>
      <c r="H192" s="285" t="s">
        <v>573</v>
      </c>
      <c r="I192" s="261">
        <v>2021</v>
      </c>
      <c r="J192" s="261" t="s">
        <v>574</v>
      </c>
      <c r="K192" s="261" t="s">
        <v>575</v>
      </c>
      <c r="L192" s="288">
        <v>8249393</v>
      </c>
      <c r="M192" s="261" t="s">
        <v>576</v>
      </c>
      <c r="N192" s="261" t="s">
        <v>577</v>
      </c>
      <c r="O192" s="261" t="s">
        <v>578</v>
      </c>
      <c r="P192" s="287">
        <v>45432</v>
      </c>
      <c r="Q192" s="287" t="s">
        <v>592</v>
      </c>
      <c r="R192" s="261" t="s">
        <v>577</v>
      </c>
      <c r="S192" s="261" t="s">
        <v>580</v>
      </c>
      <c r="T192" s="261">
        <v>9</v>
      </c>
      <c r="U192" s="288">
        <v>0</v>
      </c>
      <c r="V192" s="289">
        <v>0</v>
      </c>
      <c r="W192" s="261" t="str">
        <f t="shared" si="36"/>
        <v>PERF</v>
      </c>
      <c r="X192" s="261" t="s">
        <v>581</v>
      </c>
      <c r="Y192" s="261" t="s">
        <v>581</v>
      </c>
      <c r="Z192" s="261" t="s">
        <v>573</v>
      </c>
      <c r="AA192" s="264" t="s">
        <v>380</v>
      </c>
      <c r="AB192" s="286">
        <f t="shared" si="37"/>
        <v>2480</v>
      </c>
      <c r="AC192" s="286">
        <v>7318</v>
      </c>
      <c r="AD192" s="286">
        <f t="shared" si="38"/>
        <v>7318</v>
      </c>
      <c r="AE192" s="261" t="s">
        <v>593</v>
      </c>
      <c r="AF192" s="261" t="s">
        <v>583</v>
      </c>
      <c r="AG192" s="290">
        <v>24958445</v>
      </c>
      <c r="AH192" s="261" t="s">
        <v>583</v>
      </c>
      <c r="AI192" s="291">
        <v>41830</v>
      </c>
      <c r="AJ192" s="261" t="s">
        <v>584</v>
      </c>
      <c r="AK192" s="292">
        <v>45688</v>
      </c>
      <c r="AL192" s="292" t="s">
        <v>585</v>
      </c>
      <c r="AM192" s="292" t="s">
        <v>442</v>
      </c>
      <c r="AN192" s="261" t="s">
        <v>442</v>
      </c>
      <c r="AO192" s="261" t="s">
        <v>442</v>
      </c>
      <c r="AP192" s="261" t="s">
        <v>442</v>
      </c>
      <c r="AQ192" s="261" t="s">
        <v>442</v>
      </c>
      <c r="AR192" s="290">
        <v>165</v>
      </c>
      <c r="AS192" s="287">
        <f t="shared" si="45"/>
        <v>50819</v>
      </c>
      <c r="AT192" s="261">
        <v>180</v>
      </c>
      <c r="AU192" s="261" t="s">
        <v>442</v>
      </c>
      <c r="AV192" s="290">
        <v>18221895</v>
      </c>
      <c r="AW192" s="290">
        <v>17272914.57</v>
      </c>
      <c r="AX192" s="261" t="s">
        <v>442</v>
      </c>
      <c r="AY192" s="261" t="s">
        <v>442</v>
      </c>
      <c r="AZ192" s="290">
        <v>18221895</v>
      </c>
      <c r="BA192" s="261">
        <v>100</v>
      </c>
      <c r="BB192" s="261" t="s">
        <v>442</v>
      </c>
      <c r="BC192" s="261" t="s">
        <v>586</v>
      </c>
      <c r="BD192" s="261" t="s">
        <v>586</v>
      </c>
      <c r="BE192" s="289">
        <v>219928</v>
      </c>
      <c r="BF192" s="261" t="s">
        <v>442</v>
      </c>
      <c r="BG192" s="261" t="s">
        <v>442</v>
      </c>
      <c r="BH192" s="261" t="s">
        <v>587</v>
      </c>
      <c r="BI192" s="293">
        <v>0.12710000000000002</v>
      </c>
      <c r="BJ192" s="261" t="s">
        <v>591</v>
      </c>
      <c r="BK192" s="261" t="s">
        <v>442</v>
      </c>
      <c r="BL192" s="294">
        <f t="shared" si="46"/>
        <v>5.3000000000000019E-2</v>
      </c>
      <c r="BM192" s="261" t="s">
        <v>442</v>
      </c>
      <c r="BN192" s="261" t="s">
        <v>442</v>
      </c>
      <c r="BO192" s="261" t="s">
        <v>442</v>
      </c>
      <c r="BP192" s="261" t="s">
        <v>442</v>
      </c>
      <c r="BQ192" s="261" t="s">
        <v>442</v>
      </c>
      <c r="BR192" s="261" t="s">
        <v>442</v>
      </c>
      <c r="BS192" s="261" t="s">
        <v>442</v>
      </c>
      <c r="BT192" s="261" t="s">
        <v>442</v>
      </c>
      <c r="BU192" s="261" t="s">
        <v>442</v>
      </c>
      <c r="BV192" s="261" t="s">
        <v>442</v>
      </c>
      <c r="BW192" s="261" t="s">
        <v>442</v>
      </c>
      <c r="BX192" s="261" t="s">
        <v>442</v>
      </c>
      <c r="BY192" s="261" t="s">
        <v>442</v>
      </c>
      <c r="BZ192" s="261" t="s">
        <v>442</v>
      </c>
      <c r="CA192" s="261" t="s">
        <v>442</v>
      </c>
      <c r="CB192" s="261" t="s">
        <v>442</v>
      </c>
      <c r="CC192" s="290">
        <v>0</v>
      </c>
      <c r="CD192" s="261" t="s">
        <v>442</v>
      </c>
      <c r="CE192" s="261" t="s">
        <v>442</v>
      </c>
      <c r="CF192" s="261" t="s">
        <v>442</v>
      </c>
      <c r="CG192" s="261" t="s">
        <v>442</v>
      </c>
      <c r="CH192" s="261" t="s">
        <v>442</v>
      </c>
      <c r="CI192" s="261" t="s">
        <v>442</v>
      </c>
      <c r="CJ192" s="261" t="s">
        <v>442</v>
      </c>
      <c r="CK192" s="261" t="s">
        <v>442</v>
      </c>
      <c r="CL192" s="261" t="s">
        <v>442</v>
      </c>
      <c r="CM192" s="261" t="s">
        <v>442</v>
      </c>
      <c r="CN192" s="261" t="s">
        <v>442</v>
      </c>
      <c r="CO192" s="261" t="s">
        <v>442</v>
      </c>
      <c r="CP192" s="261" t="s">
        <v>442</v>
      </c>
      <c r="CQ192" s="261" t="s">
        <v>442</v>
      </c>
      <c r="CR192" s="261" t="s">
        <v>588</v>
      </c>
      <c r="CS192" s="261" t="s">
        <v>433</v>
      </c>
      <c r="CT192" s="261" t="s">
        <v>442</v>
      </c>
      <c r="CU192" s="261" t="s">
        <v>589</v>
      </c>
      <c r="CV192" s="261" t="s">
        <v>442</v>
      </c>
      <c r="CW192" s="261" t="s">
        <v>442</v>
      </c>
      <c r="CX192" s="293">
        <f t="shared" si="47"/>
        <v>0.5914322070090865</v>
      </c>
      <c r="CY192" s="289">
        <v>30809778</v>
      </c>
      <c r="CZ192" s="287">
        <v>45400</v>
      </c>
      <c r="DA192" s="293">
        <v>0.5914322070090865</v>
      </c>
      <c r="DB192" s="261" t="s">
        <v>442</v>
      </c>
      <c r="DC192" s="261" t="s">
        <v>442</v>
      </c>
      <c r="DD192" s="261" t="s">
        <v>577</v>
      </c>
    </row>
    <row r="193" spans="1:108">
      <c r="A193" s="264" t="s">
        <v>380</v>
      </c>
      <c r="B193" s="284">
        <v>1740</v>
      </c>
      <c r="C193" s="284">
        <f t="shared" si="34"/>
        <v>1740</v>
      </c>
      <c r="D193" s="285">
        <v>9183</v>
      </c>
      <c r="E193" s="286">
        <f t="shared" si="35"/>
        <v>9183</v>
      </c>
      <c r="F193" s="287">
        <v>45869</v>
      </c>
      <c r="G193" s="285" t="s">
        <v>159</v>
      </c>
      <c r="H193" s="285" t="s">
        <v>573</v>
      </c>
      <c r="I193" s="261">
        <v>2021</v>
      </c>
      <c r="J193" s="261" t="s">
        <v>574</v>
      </c>
      <c r="K193" s="261" t="s">
        <v>575</v>
      </c>
      <c r="L193" s="288">
        <v>4799687</v>
      </c>
      <c r="M193" s="261" t="s">
        <v>576</v>
      </c>
      <c r="N193" s="261" t="s">
        <v>577</v>
      </c>
      <c r="O193" s="261" t="s">
        <v>578</v>
      </c>
      <c r="P193" s="287">
        <v>42997</v>
      </c>
      <c r="Q193" s="287" t="s">
        <v>592</v>
      </c>
      <c r="R193" s="261" t="s">
        <v>577</v>
      </c>
      <c r="S193" s="261" t="s">
        <v>580</v>
      </c>
      <c r="T193" s="261">
        <v>87</v>
      </c>
      <c r="U193" s="288">
        <v>0</v>
      </c>
      <c r="V193" s="289">
        <v>0</v>
      </c>
      <c r="W193" s="261" t="str">
        <f t="shared" si="36"/>
        <v>PERF</v>
      </c>
      <c r="X193" s="261" t="s">
        <v>581</v>
      </c>
      <c r="Y193" s="261" t="s">
        <v>581</v>
      </c>
      <c r="Z193" s="261" t="s">
        <v>573</v>
      </c>
      <c r="AA193" s="264" t="s">
        <v>380</v>
      </c>
      <c r="AB193" s="286">
        <f t="shared" si="37"/>
        <v>1740</v>
      </c>
      <c r="AC193" s="286">
        <v>7428</v>
      </c>
      <c r="AD193" s="286">
        <f t="shared" si="38"/>
        <v>7428</v>
      </c>
      <c r="AE193" s="261" t="s">
        <v>593</v>
      </c>
      <c r="AF193" s="261" t="s">
        <v>583</v>
      </c>
      <c r="AG193" s="290">
        <v>7617541</v>
      </c>
      <c r="AH193" s="261" t="s">
        <v>583</v>
      </c>
      <c r="AI193" s="291">
        <v>42213</v>
      </c>
      <c r="AJ193" s="261" t="s">
        <v>584</v>
      </c>
      <c r="AK193" s="292">
        <v>45688</v>
      </c>
      <c r="AL193" s="292" t="s">
        <v>585</v>
      </c>
      <c r="AM193" s="292" t="s">
        <v>442</v>
      </c>
      <c r="AN193" s="261" t="s">
        <v>442</v>
      </c>
      <c r="AO193" s="261" t="s">
        <v>442</v>
      </c>
      <c r="AP193" s="261" t="s">
        <v>442</v>
      </c>
      <c r="AQ193" s="261" t="s">
        <v>442</v>
      </c>
      <c r="AR193" s="290">
        <v>85</v>
      </c>
      <c r="AS193" s="287">
        <f t="shared" si="45"/>
        <v>48419</v>
      </c>
      <c r="AT193" s="261">
        <v>180</v>
      </c>
      <c r="AU193" s="261" t="s">
        <v>442</v>
      </c>
      <c r="AV193" s="290">
        <v>7513050</v>
      </c>
      <c r="AW193" s="290">
        <v>5295867.12</v>
      </c>
      <c r="AX193" s="261" t="s">
        <v>442</v>
      </c>
      <c r="AY193" s="261" t="s">
        <v>442</v>
      </c>
      <c r="AZ193" s="290">
        <v>7513050</v>
      </c>
      <c r="BA193" s="261">
        <v>100</v>
      </c>
      <c r="BB193" s="261" t="s">
        <v>442</v>
      </c>
      <c r="BC193" s="261" t="s">
        <v>586</v>
      </c>
      <c r="BD193" s="261" t="s">
        <v>586</v>
      </c>
      <c r="BE193" s="289">
        <v>100723</v>
      </c>
      <c r="BF193" s="261" t="s">
        <v>442</v>
      </c>
      <c r="BG193" s="261" t="s">
        <v>442</v>
      </c>
      <c r="BH193" s="261" t="s">
        <v>587</v>
      </c>
      <c r="BI193" s="293">
        <v>0.1525</v>
      </c>
      <c r="BJ193" s="261" t="s">
        <v>596</v>
      </c>
      <c r="BK193" s="261" t="s">
        <v>442</v>
      </c>
      <c r="BL193" s="294">
        <f t="shared" si="46"/>
        <v>7.8399999999999997E-2</v>
      </c>
      <c r="BM193" s="261" t="s">
        <v>442</v>
      </c>
      <c r="BN193" s="261" t="s">
        <v>442</v>
      </c>
      <c r="BO193" s="261" t="s">
        <v>442</v>
      </c>
      <c r="BP193" s="261" t="s">
        <v>442</v>
      </c>
      <c r="BQ193" s="261" t="s">
        <v>442</v>
      </c>
      <c r="BR193" s="261" t="s">
        <v>442</v>
      </c>
      <c r="BS193" s="261" t="s">
        <v>442</v>
      </c>
      <c r="BT193" s="261" t="s">
        <v>442</v>
      </c>
      <c r="BU193" s="261" t="s">
        <v>442</v>
      </c>
      <c r="BV193" s="261" t="s">
        <v>442</v>
      </c>
      <c r="BW193" s="261" t="s">
        <v>442</v>
      </c>
      <c r="BX193" s="261" t="s">
        <v>442</v>
      </c>
      <c r="BY193" s="261" t="s">
        <v>442</v>
      </c>
      <c r="BZ193" s="261" t="s">
        <v>442</v>
      </c>
      <c r="CA193" s="261" t="s">
        <v>442</v>
      </c>
      <c r="CB193" s="261" t="s">
        <v>442</v>
      </c>
      <c r="CC193" s="290">
        <v>0</v>
      </c>
      <c r="CD193" s="261" t="s">
        <v>442</v>
      </c>
      <c r="CE193" s="261" t="s">
        <v>442</v>
      </c>
      <c r="CF193" s="261" t="s">
        <v>442</v>
      </c>
      <c r="CG193" s="261" t="s">
        <v>442</v>
      </c>
      <c r="CH193" s="261" t="s">
        <v>442</v>
      </c>
      <c r="CI193" s="261" t="s">
        <v>442</v>
      </c>
      <c r="CJ193" s="261" t="s">
        <v>442</v>
      </c>
      <c r="CK193" s="261" t="s">
        <v>442</v>
      </c>
      <c r="CL193" s="261" t="s">
        <v>442</v>
      </c>
      <c r="CM193" s="261" t="s">
        <v>442</v>
      </c>
      <c r="CN193" s="261" t="s">
        <v>442</v>
      </c>
      <c r="CO193" s="261" t="s">
        <v>442</v>
      </c>
      <c r="CP193" s="261" t="s">
        <v>442</v>
      </c>
      <c r="CQ193" s="261" t="s">
        <v>442</v>
      </c>
      <c r="CR193" s="261" t="s">
        <v>588</v>
      </c>
      <c r="CS193" s="261" t="s">
        <v>433</v>
      </c>
      <c r="CT193" s="261" t="s">
        <v>442</v>
      </c>
      <c r="CU193" s="261" t="s">
        <v>589</v>
      </c>
      <c r="CV193" s="261" t="s">
        <v>442</v>
      </c>
      <c r="CW193" s="261" t="s">
        <v>442</v>
      </c>
      <c r="CX193" s="293">
        <f t="shared" si="47"/>
        <v>0.3297547015298708</v>
      </c>
      <c r="CY193" s="289">
        <v>22783754</v>
      </c>
      <c r="CZ193" s="287">
        <v>45272</v>
      </c>
      <c r="DA193" s="293">
        <v>0.66762649168981214</v>
      </c>
      <c r="DB193" s="261" t="s">
        <v>442</v>
      </c>
      <c r="DC193" s="261" t="s">
        <v>442</v>
      </c>
      <c r="DD193" s="261" t="s">
        <v>577</v>
      </c>
    </row>
    <row r="194" spans="1:108">
      <c r="A194" s="264" t="s">
        <v>380</v>
      </c>
      <c r="B194" s="284">
        <v>965</v>
      </c>
      <c r="C194" s="284">
        <f t="shared" si="34"/>
        <v>965</v>
      </c>
      <c r="D194" s="285">
        <v>8305</v>
      </c>
      <c r="E194" s="286">
        <f t="shared" si="35"/>
        <v>8305</v>
      </c>
      <c r="F194" s="287">
        <v>45869</v>
      </c>
      <c r="G194" s="285" t="s">
        <v>159</v>
      </c>
      <c r="H194" s="285" t="s">
        <v>573</v>
      </c>
      <c r="I194" s="261">
        <v>2021</v>
      </c>
      <c r="J194" s="261" t="s">
        <v>574</v>
      </c>
      <c r="K194" s="261" t="s">
        <v>575</v>
      </c>
      <c r="L194" s="288">
        <v>7072896</v>
      </c>
      <c r="M194" s="261" t="s">
        <v>576</v>
      </c>
      <c r="N194" s="261" t="s">
        <v>577</v>
      </c>
      <c r="O194" s="261" t="s">
        <v>578</v>
      </c>
      <c r="P194" s="287">
        <v>40365</v>
      </c>
      <c r="Q194" s="287" t="s">
        <v>592</v>
      </c>
      <c r="R194" s="261" t="s">
        <v>577</v>
      </c>
      <c r="S194" s="261" t="s">
        <v>580</v>
      </c>
      <c r="T194" s="261">
        <v>164</v>
      </c>
      <c r="U194" s="288">
        <v>0</v>
      </c>
      <c r="V194" s="289">
        <v>0</v>
      </c>
      <c r="W194" s="261" t="str">
        <f t="shared" si="36"/>
        <v>PERF</v>
      </c>
      <c r="X194" s="261" t="s">
        <v>581</v>
      </c>
      <c r="Y194" s="261" t="s">
        <v>581</v>
      </c>
      <c r="Z194" s="261" t="s">
        <v>573</v>
      </c>
      <c r="AA194" s="264" t="s">
        <v>380</v>
      </c>
      <c r="AB194" s="286">
        <f t="shared" si="37"/>
        <v>965</v>
      </c>
      <c r="AC194" s="286">
        <v>6811</v>
      </c>
      <c r="AD194" s="286">
        <f t="shared" si="38"/>
        <v>6811</v>
      </c>
      <c r="AE194" s="261" t="s">
        <v>593</v>
      </c>
      <c r="AF194" s="261" t="s">
        <v>583</v>
      </c>
      <c r="AG194" s="290">
        <v>19165333</v>
      </c>
      <c r="AH194" s="261" t="s">
        <v>583</v>
      </c>
      <c r="AI194" s="291">
        <v>40325</v>
      </c>
      <c r="AJ194" s="261" t="s">
        <v>584</v>
      </c>
      <c r="AK194" s="292">
        <v>45688</v>
      </c>
      <c r="AL194" s="292" t="s">
        <v>585</v>
      </c>
      <c r="AM194" s="292" t="s">
        <v>442</v>
      </c>
      <c r="AN194" s="261" t="s">
        <v>442</v>
      </c>
      <c r="AO194" s="261" t="s">
        <v>442</v>
      </c>
      <c r="AP194" s="261" t="s">
        <v>442</v>
      </c>
      <c r="AQ194" s="261" t="s">
        <v>442</v>
      </c>
      <c r="AR194" s="290" t="s">
        <v>442</v>
      </c>
      <c r="AS194" s="287" t="s">
        <v>442</v>
      </c>
      <c r="AT194" s="261">
        <v>180</v>
      </c>
      <c r="AU194" s="261" t="s">
        <v>442</v>
      </c>
      <c r="AV194" s="290" t="s">
        <v>442</v>
      </c>
      <c r="AW194" s="290" t="s">
        <v>442</v>
      </c>
      <c r="AX194" s="261" t="s">
        <v>442</v>
      </c>
      <c r="AY194" s="261" t="s">
        <v>442</v>
      </c>
      <c r="AZ194" s="290" t="s">
        <v>442</v>
      </c>
      <c r="BA194" s="261">
        <v>100</v>
      </c>
      <c r="BB194" s="261" t="s">
        <v>442</v>
      </c>
      <c r="BC194" s="261" t="s">
        <v>586</v>
      </c>
      <c r="BD194" s="261" t="s">
        <v>586</v>
      </c>
      <c r="BE194" s="289" t="s">
        <v>442</v>
      </c>
      <c r="BF194" s="261" t="s">
        <v>442</v>
      </c>
      <c r="BG194" s="261" t="s">
        <v>442</v>
      </c>
      <c r="BH194" s="261" t="s">
        <v>587</v>
      </c>
      <c r="BI194" s="293" t="s">
        <v>442</v>
      </c>
      <c r="BJ194" s="261" t="s">
        <v>442</v>
      </c>
      <c r="BK194" s="261" t="s">
        <v>442</v>
      </c>
      <c r="BL194" s="294" t="s">
        <v>442</v>
      </c>
      <c r="BM194" s="261" t="s">
        <v>442</v>
      </c>
      <c r="BN194" s="261" t="s">
        <v>442</v>
      </c>
      <c r="BO194" s="261" t="s">
        <v>442</v>
      </c>
      <c r="BP194" s="261" t="s">
        <v>442</v>
      </c>
      <c r="BQ194" s="261" t="s">
        <v>442</v>
      </c>
      <c r="BR194" s="261" t="s">
        <v>442</v>
      </c>
      <c r="BS194" s="261" t="s">
        <v>442</v>
      </c>
      <c r="BT194" s="261" t="s">
        <v>442</v>
      </c>
      <c r="BU194" s="261" t="s">
        <v>442</v>
      </c>
      <c r="BV194" s="261" t="s">
        <v>442</v>
      </c>
      <c r="BW194" s="261" t="s">
        <v>442</v>
      </c>
      <c r="BX194" s="261" t="s">
        <v>442</v>
      </c>
      <c r="BY194" s="261" t="s">
        <v>442</v>
      </c>
      <c r="BZ194" s="261" t="s">
        <v>442</v>
      </c>
      <c r="CA194" s="261" t="s">
        <v>442</v>
      </c>
      <c r="CB194" s="261">
        <v>45821</v>
      </c>
      <c r="CC194" s="290" t="s">
        <v>442</v>
      </c>
      <c r="CD194" s="261" t="s">
        <v>442</v>
      </c>
      <c r="CE194" s="261" t="s">
        <v>442</v>
      </c>
      <c r="CF194" s="261" t="s">
        <v>442</v>
      </c>
      <c r="CG194" s="261" t="s">
        <v>442</v>
      </c>
      <c r="CH194" s="261" t="s">
        <v>442</v>
      </c>
      <c r="CI194" s="261" t="s">
        <v>442</v>
      </c>
      <c r="CJ194" s="261" t="s">
        <v>442</v>
      </c>
      <c r="CK194" s="261" t="s">
        <v>442</v>
      </c>
      <c r="CL194" s="261" t="s">
        <v>442</v>
      </c>
      <c r="CM194" s="261" t="s">
        <v>442</v>
      </c>
      <c r="CN194" s="261" t="s">
        <v>442</v>
      </c>
      <c r="CO194" s="261" t="s">
        <v>442</v>
      </c>
      <c r="CP194" s="261" t="s">
        <v>442</v>
      </c>
      <c r="CQ194" s="261" t="s">
        <v>442</v>
      </c>
      <c r="CR194" s="261" t="s">
        <v>588</v>
      </c>
      <c r="CS194" s="261" t="s">
        <v>433</v>
      </c>
      <c r="CT194" s="261" t="s">
        <v>442</v>
      </c>
      <c r="CU194" s="261" t="s">
        <v>589</v>
      </c>
      <c r="CV194" s="261" t="s">
        <v>442</v>
      </c>
      <c r="CW194" s="261" t="s">
        <v>442</v>
      </c>
      <c r="CX194" s="293" t="s">
        <v>442</v>
      </c>
      <c r="CY194" s="289" t="s">
        <v>442</v>
      </c>
      <c r="CZ194" s="287" t="s">
        <v>442</v>
      </c>
      <c r="DA194" s="293" t="s">
        <v>442</v>
      </c>
      <c r="DB194" s="261" t="s">
        <v>442</v>
      </c>
      <c r="DC194" s="261" t="s">
        <v>442</v>
      </c>
      <c r="DD194" s="261" t="s">
        <v>577</v>
      </c>
    </row>
    <row r="195" spans="1:108">
      <c r="A195" s="264" t="s">
        <v>380</v>
      </c>
      <c r="B195" s="284">
        <v>2230</v>
      </c>
      <c r="C195" s="284">
        <f t="shared" ref="C195:C258" si="48">B195</f>
        <v>2230</v>
      </c>
      <c r="D195" s="285">
        <v>10835</v>
      </c>
      <c r="E195" s="286">
        <f t="shared" ref="E195:E258" si="49">D195</f>
        <v>10835</v>
      </c>
      <c r="F195" s="287">
        <v>45869</v>
      </c>
      <c r="G195" s="285" t="s">
        <v>159</v>
      </c>
      <c r="H195" s="285" t="s">
        <v>573</v>
      </c>
      <c r="I195" s="261">
        <v>2021</v>
      </c>
      <c r="J195" s="261" t="s">
        <v>574</v>
      </c>
      <c r="K195" s="261" t="s">
        <v>575</v>
      </c>
      <c r="L195" s="288">
        <v>605620</v>
      </c>
      <c r="M195" s="261" t="s">
        <v>576</v>
      </c>
      <c r="N195" s="261" t="s">
        <v>577</v>
      </c>
      <c r="O195" s="261" t="s">
        <v>578</v>
      </c>
      <c r="P195" s="287">
        <v>44705</v>
      </c>
      <c r="Q195" s="287" t="s">
        <v>579</v>
      </c>
      <c r="R195" s="261" t="s">
        <v>577</v>
      </c>
      <c r="S195" s="261" t="s">
        <v>580</v>
      </c>
      <c r="T195" s="261">
        <v>28</v>
      </c>
      <c r="U195" s="288">
        <v>0</v>
      </c>
      <c r="V195" s="289">
        <v>0</v>
      </c>
      <c r="W195" s="261" t="str">
        <f t="shared" ref="W195:W258" si="50">IF(V195&gt;0,"ARRE","PERF")</f>
        <v>PERF</v>
      </c>
      <c r="X195" s="261" t="s">
        <v>581</v>
      </c>
      <c r="Y195" s="261" t="s">
        <v>581</v>
      </c>
      <c r="Z195" s="261" t="s">
        <v>573</v>
      </c>
      <c r="AA195" s="264" t="s">
        <v>380</v>
      </c>
      <c r="AB195" s="286">
        <f t="shared" ref="AB195:AB258" si="51">C195</f>
        <v>2230</v>
      </c>
      <c r="AC195" s="286">
        <v>8269</v>
      </c>
      <c r="AD195" s="286">
        <f t="shared" ref="AD195:AD258" si="52">AC195</f>
        <v>8269</v>
      </c>
      <c r="AE195" s="261" t="s">
        <v>582</v>
      </c>
      <c r="AF195" s="261" t="s">
        <v>583</v>
      </c>
      <c r="AG195" s="290">
        <v>3526516</v>
      </c>
      <c r="AH195" s="261" t="s">
        <v>583</v>
      </c>
      <c r="AI195" s="291">
        <v>44585</v>
      </c>
      <c r="AJ195" s="261" t="s">
        <v>584</v>
      </c>
      <c r="AK195" s="292">
        <v>45688</v>
      </c>
      <c r="AL195" s="292" t="s">
        <v>585</v>
      </c>
      <c r="AM195" s="292" t="s">
        <v>442</v>
      </c>
      <c r="AN195" s="261" t="s">
        <v>442</v>
      </c>
      <c r="AO195" s="261" t="s">
        <v>442</v>
      </c>
      <c r="AP195" s="261" t="s">
        <v>442</v>
      </c>
      <c r="AQ195" s="261" t="s">
        <v>442</v>
      </c>
      <c r="AR195" s="290">
        <v>141</v>
      </c>
      <c r="AS195" s="287">
        <f t="shared" ref="AS195:AS203" si="53">(AR195*30)+F195</f>
        <v>50099</v>
      </c>
      <c r="AT195" s="261">
        <v>180</v>
      </c>
      <c r="AU195" s="261" t="s">
        <v>442</v>
      </c>
      <c r="AV195" s="290">
        <v>2464496.4900000002</v>
      </c>
      <c r="AW195" s="290">
        <v>2424065.59</v>
      </c>
      <c r="AX195" s="261" t="s">
        <v>442</v>
      </c>
      <c r="AY195" s="261" t="s">
        <v>442</v>
      </c>
      <c r="AZ195" s="290">
        <v>2464496.4900000002</v>
      </c>
      <c r="BA195" s="261">
        <v>100</v>
      </c>
      <c r="BB195" s="261" t="s">
        <v>442</v>
      </c>
      <c r="BC195" s="261" t="s">
        <v>586</v>
      </c>
      <c r="BD195" s="261" t="s">
        <v>586</v>
      </c>
      <c r="BE195" s="289">
        <v>35070</v>
      </c>
      <c r="BF195" s="261" t="s">
        <v>442</v>
      </c>
      <c r="BG195" s="261" t="s">
        <v>442</v>
      </c>
      <c r="BH195" s="261" t="s">
        <v>587</v>
      </c>
      <c r="BI195" s="293">
        <v>0.1421</v>
      </c>
      <c r="BJ195" s="261" t="s">
        <v>591</v>
      </c>
      <c r="BK195" s="261" t="s">
        <v>442</v>
      </c>
      <c r="BL195" s="294">
        <f t="shared" ref="BL195:BL203" si="54">BI195-IF(BJ195="Prime",10.75%-3.5%,7.41%)</f>
        <v>6.8000000000000005E-2</v>
      </c>
      <c r="BM195" s="261" t="s">
        <v>442</v>
      </c>
      <c r="BN195" s="261" t="s">
        <v>442</v>
      </c>
      <c r="BO195" s="261" t="s">
        <v>442</v>
      </c>
      <c r="BP195" s="261" t="s">
        <v>442</v>
      </c>
      <c r="BQ195" s="261" t="s">
        <v>442</v>
      </c>
      <c r="BR195" s="261" t="s">
        <v>442</v>
      </c>
      <c r="BS195" s="261" t="s">
        <v>442</v>
      </c>
      <c r="BT195" s="261" t="s">
        <v>442</v>
      </c>
      <c r="BU195" s="261" t="s">
        <v>442</v>
      </c>
      <c r="BV195" s="261" t="s">
        <v>442</v>
      </c>
      <c r="BW195" s="261" t="s">
        <v>442</v>
      </c>
      <c r="BX195" s="261" t="s">
        <v>442</v>
      </c>
      <c r="BY195" s="261" t="s">
        <v>442</v>
      </c>
      <c r="BZ195" s="261" t="s">
        <v>442</v>
      </c>
      <c r="CA195" s="261" t="s">
        <v>442</v>
      </c>
      <c r="CB195" s="261">
        <v>45600</v>
      </c>
      <c r="CC195" s="290">
        <v>0</v>
      </c>
      <c r="CD195" s="261" t="s">
        <v>442</v>
      </c>
      <c r="CE195" s="261" t="s">
        <v>442</v>
      </c>
      <c r="CF195" s="261" t="s">
        <v>442</v>
      </c>
      <c r="CG195" s="261" t="s">
        <v>442</v>
      </c>
      <c r="CH195" s="261" t="s">
        <v>442</v>
      </c>
      <c r="CI195" s="261" t="s">
        <v>442</v>
      </c>
      <c r="CJ195" s="261" t="s">
        <v>442</v>
      </c>
      <c r="CK195" s="261" t="s">
        <v>442</v>
      </c>
      <c r="CL195" s="261" t="s">
        <v>442</v>
      </c>
      <c r="CM195" s="261" t="s">
        <v>442</v>
      </c>
      <c r="CN195" s="261" t="s">
        <v>442</v>
      </c>
      <c r="CO195" s="261" t="s">
        <v>442</v>
      </c>
      <c r="CP195" s="261" t="s">
        <v>442</v>
      </c>
      <c r="CQ195" s="261" t="s">
        <v>442</v>
      </c>
      <c r="CR195" s="261" t="s">
        <v>588</v>
      </c>
      <c r="CS195" s="261" t="s">
        <v>433</v>
      </c>
      <c r="CT195" s="261" t="s">
        <v>442</v>
      </c>
      <c r="CU195" s="261" t="s">
        <v>589</v>
      </c>
      <c r="CV195" s="261" t="s">
        <v>442</v>
      </c>
      <c r="CW195" s="261" t="s">
        <v>442</v>
      </c>
      <c r="CX195" s="293">
        <f t="shared" ref="CX195:CX203" si="55">AV195/CY195</f>
        <v>0.66608013243243247</v>
      </c>
      <c r="CY195" s="289">
        <v>3700000</v>
      </c>
      <c r="CZ195" s="287">
        <v>45700</v>
      </c>
      <c r="DA195" s="293">
        <v>0.69815960001315747</v>
      </c>
      <c r="DB195" s="261" t="s">
        <v>442</v>
      </c>
      <c r="DC195" s="261" t="s">
        <v>442</v>
      </c>
      <c r="DD195" s="261" t="s">
        <v>577</v>
      </c>
    </row>
    <row r="196" spans="1:108">
      <c r="A196" s="264" t="s">
        <v>380</v>
      </c>
      <c r="B196" s="284">
        <v>1555</v>
      </c>
      <c r="C196" s="284">
        <f t="shared" si="48"/>
        <v>1555</v>
      </c>
      <c r="D196" s="285">
        <v>0</v>
      </c>
      <c r="E196" s="286">
        <f t="shared" si="49"/>
        <v>0</v>
      </c>
      <c r="F196" s="287">
        <v>45869</v>
      </c>
      <c r="G196" s="285" t="s">
        <v>159</v>
      </c>
      <c r="H196" s="285" t="s">
        <v>573</v>
      </c>
      <c r="I196" s="261">
        <v>2021</v>
      </c>
      <c r="J196" s="261" t="s">
        <v>574</v>
      </c>
      <c r="K196" s="261" t="s">
        <v>575</v>
      </c>
      <c r="L196" s="288">
        <v>238272</v>
      </c>
      <c r="M196" s="261" t="s">
        <v>576</v>
      </c>
      <c r="N196" s="261" t="s">
        <v>577</v>
      </c>
      <c r="O196" s="261" t="s">
        <v>578</v>
      </c>
      <c r="P196" s="287">
        <v>42402</v>
      </c>
      <c r="Q196" s="287" t="s">
        <v>579</v>
      </c>
      <c r="R196" s="261" t="s">
        <v>577</v>
      </c>
      <c r="S196" s="261" t="s">
        <v>580</v>
      </c>
      <c r="T196" s="261">
        <v>106</v>
      </c>
      <c r="U196" s="288">
        <v>0</v>
      </c>
      <c r="V196" s="289">
        <v>0</v>
      </c>
      <c r="W196" s="261" t="str">
        <f t="shared" si="50"/>
        <v>PERF</v>
      </c>
      <c r="X196" s="261" t="s">
        <v>581</v>
      </c>
      <c r="Y196" s="261" t="s">
        <v>581</v>
      </c>
      <c r="Z196" s="261" t="s">
        <v>573</v>
      </c>
      <c r="AA196" s="264" t="s">
        <v>380</v>
      </c>
      <c r="AB196" s="286">
        <f t="shared" si="51"/>
        <v>1555</v>
      </c>
      <c r="AC196" s="286">
        <v>7436</v>
      </c>
      <c r="AD196" s="286">
        <f t="shared" si="52"/>
        <v>7436</v>
      </c>
      <c r="AE196" s="261" t="s">
        <v>582</v>
      </c>
      <c r="AF196" s="261" t="s">
        <v>583</v>
      </c>
      <c r="AG196" s="290">
        <v>701133</v>
      </c>
      <c r="AH196" s="261" t="s">
        <v>583</v>
      </c>
      <c r="AI196" s="291">
        <v>42276</v>
      </c>
      <c r="AJ196" s="261" t="s">
        <v>584</v>
      </c>
      <c r="AK196" s="292">
        <v>45688</v>
      </c>
      <c r="AL196" s="292" t="s">
        <v>585</v>
      </c>
      <c r="AM196" s="292" t="s">
        <v>442</v>
      </c>
      <c r="AN196" s="261" t="s">
        <v>442</v>
      </c>
      <c r="AO196" s="261" t="s">
        <v>442</v>
      </c>
      <c r="AP196" s="261" t="s">
        <v>442</v>
      </c>
      <c r="AQ196" s="261" t="s">
        <v>442</v>
      </c>
      <c r="AR196" s="290">
        <v>66</v>
      </c>
      <c r="AS196" s="287">
        <f t="shared" si="53"/>
        <v>47849</v>
      </c>
      <c r="AT196" s="261">
        <v>180</v>
      </c>
      <c r="AU196" s="261" t="s">
        <v>442</v>
      </c>
      <c r="AV196" s="290">
        <v>525136</v>
      </c>
      <c r="AW196" s="290">
        <v>296554.15000000002</v>
      </c>
      <c r="AX196" s="261" t="s">
        <v>442</v>
      </c>
      <c r="AY196" s="261" t="s">
        <v>442</v>
      </c>
      <c r="AZ196" s="290">
        <v>525136</v>
      </c>
      <c r="BA196" s="261">
        <v>100</v>
      </c>
      <c r="BB196" s="261" t="s">
        <v>442</v>
      </c>
      <c r="BC196" s="261" t="s">
        <v>586</v>
      </c>
      <c r="BD196" s="261" t="s">
        <v>586</v>
      </c>
      <c r="BE196" s="289">
        <v>6544</v>
      </c>
      <c r="BF196" s="261" t="s">
        <v>442</v>
      </c>
      <c r="BG196" s="261" t="s">
        <v>442</v>
      </c>
      <c r="BH196" s="261" t="s">
        <v>587</v>
      </c>
      <c r="BI196" s="293">
        <v>0.1525</v>
      </c>
      <c r="BJ196" s="261" t="s">
        <v>596</v>
      </c>
      <c r="BK196" s="261" t="s">
        <v>442</v>
      </c>
      <c r="BL196" s="294">
        <f t="shared" si="54"/>
        <v>7.8399999999999997E-2</v>
      </c>
      <c r="BM196" s="261" t="s">
        <v>442</v>
      </c>
      <c r="BN196" s="261" t="s">
        <v>442</v>
      </c>
      <c r="BO196" s="261" t="s">
        <v>442</v>
      </c>
      <c r="BP196" s="261" t="s">
        <v>442</v>
      </c>
      <c r="BQ196" s="261" t="s">
        <v>442</v>
      </c>
      <c r="BR196" s="261" t="s">
        <v>442</v>
      </c>
      <c r="BS196" s="261" t="s">
        <v>442</v>
      </c>
      <c r="BT196" s="261" t="s">
        <v>442</v>
      </c>
      <c r="BU196" s="261" t="s">
        <v>442</v>
      </c>
      <c r="BV196" s="261" t="s">
        <v>442</v>
      </c>
      <c r="BW196" s="261" t="s">
        <v>442</v>
      </c>
      <c r="BX196" s="261" t="s">
        <v>442</v>
      </c>
      <c r="BY196" s="261" t="s">
        <v>442</v>
      </c>
      <c r="BZ196" s="261" t="s">
        <v>442</v>
      </c>
      <c r="CA196" s="261" t="s">
        <v>442</v>
      </c>
      <c r="CB196" s="261" t="s">
        <v>442</v>
      </c>
      <c r="CC196" s="290">
        <v>0</v>
      </c>
      <c r="CD196" s="261" t="s">
        <v>442</v>
      </c>
      <c r="CE196" s="261" t="s">
        <v>442</v>
      </c>
      <c r="CF196" s="261" t="s">
        <v>442</v>
      </c>
      <c r="CG196" s="261" t="s">
        <v>442</v>
      </c>
      <c r="CH196" s="261" t="s">
        <v>442</v>
      </c>
      <c r="CI196" s="261" t="s">
        <v>442</v>
      </c>
      <c r="CJ196" s="261" t="s">
        <v>442</v>
      </c>
      <c r="CK196" s="261" t="s">
        <v>442</v>
      </c>
      <c r="CL196" s="261" t="s">
        <v>442</v>
      </c>
      <c r="CM196" s="261" t="s">
        <v>442</v>
      </c>
      <c r="CN196" s="261" t="s">
        <v>442</v>
      </c>
      <c r="CO196" s="261" t="s">
        <v>442</v>
      </c>
      <c r="CP196" s="261" t="s">
        <v>442</v>
      </c>
      <c r="CQ196" s="261" t="s">
        <v>442</v>
      </c>
      <c r="CR196" s="261" t="s">
        <v>588</v>
      </c>
      <c r="CS196" s="261" t="s">
        <v>433</v>
      </c>
      <c r="CT196" s="261" t="s">
        <v>442</v>
      </c>
      <c r="CU196" s="261" t="s">
        <v>589</v>
      </c>
      <c r="CV196" s="261" t="s">
        <v>442</v>
      </c>
      <c r="CW196" s="261" t="s">
        <v>442</v>
      </c>
      <c r="CX196" s="293">
        <f t="shared" si="55"/>
        <v>0.57088439160571558</v>
      </c>
      <c r="CY196" s="289">
        <v>919864</v>
      </c>
      <c r="CZ196" s="287">
        <v>45062</v>
      </c>
      <c r="DA196" s="293">
        <v>0.75668753140361145</v>
      </c>
      <c r="DB196" s="261" t="s">
        <v>442</v>
      </c>
      <c r="DC196" s="261" t="s">
        <v>442</v>
      </c>
      <c r="DD196" s="261" t="s">
        <v>577</v>
      </c>
    </row>
    <row r="197" spans="1:108">
      <c r="A197" s="264" t="s">
        <v>380</v>
      </c>
      <c r="B197" s="284">
        <v>1619</v>
      </c>
      <c r="C197" s="284">
        <f t="shared" si="48"/>
        <v>1619</v>
      </c>
      <c r="D197" s="285">
        <v>9111</v>
      </c>
      <c r="E197" s="286">
        <f t="shared" si="49"/>
        <v>9111</v>
      </c>
      <c r="F197" s="287">
        <v>45869</v>
      </c>
      <c r="G197" s="285" t="s">
        <v>159</v>
      </c>
      <c r="H197" s="285" t="s">
        <v>573</v>
      </c>
      <c r="I197" s="261">
        <v>2021</v>
      </c>
      <c r="J197" s="261" t="s">
        <v>574</v>
      </c>
      <c r="K197" s="261" t="s">
        <v>575</v>
      </c>
      <c r="L197" s="288">
        <v>435144</v>
      </c>
      <c r="M197" s="261" t="s">
        <v>576</v>
      </c>
      <c r="N197" s="261" t="s">
        <v>577</v>
      </c>
      <c r="O197" s="261" t="s">
        <v>578</v>
      </c>
      <c r="P197" s="287">
        <v>42597</v>
      </c>
      <c r="Q197" s="287" t="s">
        <v>579</v>
      </c>
      <c r="R197" s="261" t="s">
        <v>577</v>
      </c>
      <c r="S197" s="261" t="s">
        <v>580</v>
      </c>
      <c r="T197" s="261">
        <v>103</v>
      </c>
      <c r="U197" s="288">
        <v>0</v>
      </c>
      <c r="V197" s="289">
        <v>0</v>
      </c>
      <c r="W197" s="261" t="str">
        <f t="shared" si="50"/>
        <v>PERF</v>
      </c>
      <c r="X197" s="261" t="s">
        <v>581</v>
      </c>
      <c r="Y197" s="261" t="s">
        <v>581</v>
      </c>
      <c r="Z197" s="261" t="s">
        <v>573</v>
      </c>
      <c r="AA197" s="264" t="s">
        <v>380</v>
      </c>
      <c r="AB197" s="286">
        <f t="shared" si="51"/>
        <v>1619</v>
      </c>
      <c r="AC197" s="286">
        <v>7471</v>
      </c>
      <c r="AD197" s="286">
        <f t="shared" si="52"/>
        <v>7471</v>
      </c>
      <c r="AE197" s="261" t="s">
        <v>593</v>
      </c>
      <c r="AF197" s="261" t="s">
        <v>583</v>
      </c>
      <c r="AG197" s="290">
        <v>746739</v>
      </c>
      <c r="AH197" s="261" t="s">
        <v>583</v>
      </c>
      <c r="AI197" s="291">
        <v>42284</v>
      </c>
      <c r="AJ197" s="261" t="s">
        <v>584</v>
      </c>
      <c r="AK197" s="292">
        <v>45688</v>
      </c>
      <c r="AL197" s="292" t="s">
        <v>585</v>
      </c>
      <c r="AM197" s="292" t="s">
        <v>442</v>
      </c>
      <c r="AN197" s="261" t="s">
        <v>442</v>
      </c>
      <c r="AO197" s="261" t="s">
        <v>442</v>
      </c>
      <c r="AP197" s="261" t="s">
        <v>442</v>
      </c>
      <c r="AQ197" s="261" t="s">
        <v>442</v>
      </c>
      <c r="AR197" s="290">
        <v>72</v>
      </c>
      <c r="AS197" s="287">
        <f t="shared" si="53"/>
        <v>48029</v>
      </c>
      <c r="AT197" s="261">
        <v>180</v>
      </c>
      <c r="AU197" s="261" t="s">
        <v>442</v>
      </c>
      <c r="AV197" s="290">
        <v>565726</v>
      </c>
      <c r="AW197" s="290">
        <v>363340.67</v>
      </c>
      <c r="AX197" s="261" t="s">
        <v>442</v>
      </c>
      <c r="AY197" s="261" t="s">
        <v>442</v>
      </c>
      <c r="AZ197" s="290">
        <v>565726</v>
      </c>
      <c r="BA197" s="261">
        <v>100</v>
      </c>
      <c r="BB197" s="261" t="s">
        <v>442</v>
      </c>
      <c r="BC197" s="261" t="s">
        <v>586</v>
      </c>
      <c r="BD197" s="261" t="s">
        <v>586</v>
      </c>
      <c r="BE197" s="289">
        <v>7604</v>
      </c>
      <c r="BF197" s="261" t="s">
        <v>442</v>
      </c>
      <c r="BG197" s="261" t="s">
        <v>442</v>
      </c>
      <c r="BH197" s="261" t="s">
        <v>587</v>
      </c>
      <c r="BI197" s="293">
        <v>0.1525</v>
      </c>
      <c r="BJ197" s="261" t="s">
        <v>596</v>
      </c>
      <c r="BK197" s="261" t="s">
        <v>442</v>
      </c>
      <c r="BL197" s="294">
        <f t="shared" si="54"/>
        <v>7.8399999999999997E-2</v>
      </c>
      <c r="BM197" s="261" t="s">
        <v>442</v>
      </c>
      <c r="BN197" s="261" t="s">
        <v>442</v>
      </c>
      <c r="BO197" s="261" t="s">
        <v>442</v>
      </c>
      <c r="BP197" s="261" t="s">
        <v>442</v>
      </c>
      <c r="BQ197" s="261" t="s">
        <v>442</v>
      </c>
      <c r="BR197" s="261" t="s">
        <v>442</v>
      </c>
      <c r="BS197" s="261" t="s">
        <v>442</v>
      </c>
      <c r="BT197" s="261" t="s">
        <v>442</v>
      </c>
      <c r="BU197" s="261" t="s">
        <v>442</v>
      </c>
      <c r="BV197" s="261" t="s">
        <v>442</v>
      </c>
      <c r="BW197" s="261" t="s">
        <v>442</v>
      </c>
      <c r="BX197" s="261" t="s">
        <v>442</v>
      </c>
      <c r="BY197" s="261" t="s">
        <v>442</v>
      </c>
      <c r="BZ197" s="261" t="s">
        <v>442</v>
      </c>
      <c r="CA197" s="261" t="s">
        <v>442</v>
      </c>
      <c r="CB197" s="261" t="s">
        <v>442</v>
      </c>
      <c r="CC197" s="290">
        <v>2550</v>
      </c>
      <c r="CD197" s="261" t="s">
        <v>442</v>
      </c>
      <c r="CE197" s="261" t="s">
        <v>442</v>
      </c>
      <c r="CF197" s="261" t="s">
        <v>442</v>
      </c>
      <c r="CG197" s="261" t="s">
        <v>442</v>
      </c>
      <c r="CH197" s="261" t="s">
        <v>442</v>
      </c>
      <c r="CI197" s="261" t="s">
        <v>442</v>
      </c>
      <c r="CJ197" s="261" t="s">
        <v>442</v>
      </c>
      <c r="CK197" s="261" t="s">
        <v>442</v>
      </c>
      <c r="CL197" s="261" t="s">
        <v>442</v>
      </c>
      <c r="CM197" s="261" t="s">
        <v>442</v>
      </c>
      <c r="CN197" s="261" t="s">
        <v>442</v>
      </c>
      <c r="CO197" s="261" t="s">
        <v>442</v>
      </c>
      <c r="CP197" s="261" t="s">
        <v>442</v>
      </c>
      <c r="CQ197" s="261" t="s">
        <v>442</v>
      </c>
      <c r="CR197" s="261" t="s">
        <v>588</v>
      </c>
      <c r="CS197" s="261" t="s">
        <v>433</v>
      </c>
      <c r="CT197" s="261" t="s">
        <v>442</v>
      </c>
      <c r="CU197" s="261" t="s">
        <v>594</v>
      </c>
      <c r="CV197" s="261" t="s">
        <v>442</v>
      </c>
      <c r="CW197" s="261" t="s">
        <v>442</v>
      </c>
      <c r="CX197" s="293">
        <f t="shared" si="55"/>
        <v>0.53574313542589003</v>
      </c>
      <c r="CY197" s="289">
        <v>1055965</v>
      </c>
      <c r="CZ197" s="287">
        <v>44997</v>
      </c>
      <c r="DA197" s="293">
        <v>0.75759493184382842</v>
      </c>
      <c r="DB197" s="261" t="s">
        <v>442</v>
      </c>
      <c r="DC197" s="261" t="s">
        <v>442</v>
      </c>
      <c r="DD197" s="261" t="s">
        <v>577</v>
      </c>
    </row>
    <row r="198" spans="1:108">
      <c r="A198" s="264" t="s">
        <v>380</v>
      </c>
      <c r="B198" s="284">
        <v>1356</v>
      </c>
      <c r="C198" s="284">
        <f t="shared" si="48"/>
        <v>1356</v>
      </c>
      <c r="D198" s="285">
        <v>0</v>
      </c>
      <c r="E198" s="286">
        <f t="shared" si="49"/>
        <v>0</v>
      </c>
      <c r="F198" s="287">
        <v>45869</v>
      </c>
      <c r="G198" s="285" t="s">
        <v>159</v>
      </c>
      <c r="H198" s="285" t="s">
        <v>573</v>
      </c>
      <c r="I198" s="261">
        <v>2021</v>
      </c>
      <c r="J198" s="261" t="s">
        <v>574</v>
      </c>
      <c r="K198" s="261" t="s">
        <v>575</v>
      </c>
      <c r="L198" s="288">
        <v>271530</v>
      </c>
      <c r="M198" s="261" t="s">
        <v>576</v>
      </c>
      <c r="N198" s="261" t="s">
        <v>577</v>
      </c>
      <c r="O198" s="261" t="s">
        <v>578</v>
      </c>
      <c r="P198" s="287">
        <v>41758</v>
      </c>
      <c r="Q198" s="287" t="s">
        <v>579</v>
      </c>
      <c r="R198" s="261" t="s">
        <v>577</v>
      </c>
      <c r="S198" s="261" t="s">
        <v>580</v>
      </c>
      <c r="T198" s="261">
        <v>121</v>
      </c>
      <c r="U198" s="288">
        <v>0</v>
      </c>
      <c r="V198" s="289">
        <v>0</v>
      </c>
      <c r="W198" s="261" t="str">
        <f t="shared" si="50"/>
        <v>PERF</v>
      </c>
      <c r="X198" s="261" t="s">
        <v>581</v>
      </c>
      <c r="Y198" s="261" t="s">
        <v>581</v>
      </c>
      <c r="Z198" s="261" t="s">
        <v>573</v>
      </c>
      <c r="AA198" s="264" t="s">
        <v>380</v>
      </c>
      <c r="AB198" s="286">
        <f t="shared" si="51"/>
        <v>1356</v>
      </c>
      <c r="AC198" s="286">
        <v>7253</v>
      </c>
      <c r="AD198" s="286">
        <f t="shared" si="52"/>
        <v>7253</v>
      </c>
      <c r="AE198" s="261" t="s">
        <v>593</v>
      </c>
      <c r="AF198" s="261" t="s">
        <v>583</v>
      </c>
      <c r="AG198" s="290">
        <v>999595</v>
      </c>
      <c r="AH198" s="261" t="s">
        <v>583</v>
      </c>
      <c r="AI198" s="291">
        <v>41543</v>
      </c>
      <c r="AJ198" s="261" t="s">
        <v>584</v>
      </c>
      <c r="AK198" s="292">
        <v>45688</v>
      </c>
      <c r="AL198" s="292" t="s">
        <v>585</v>
      </c>
      <c r="AM198" s="292" t="s">
        <v>442</v>
      </c>
      <c r="AN198" s="261" t="s">
        <v>442</v>
      </c>
      <c r="AO198" s="261" t="s">
        <v>442</v>
      </c>
      <c r="AP198" s="261" t="s">
        <v>442</v>
      </c>
      <c r="AQ198" s="261" t="s">
        <v>442</v>
      </c>
      <c r="AR198" s="290">
        <v>44</v>
      </c>
      <c r="AS198" s="287">
        <f t="shared" si="53"/>
        <v>47189</v>
      </c>
      <c r="AT198" s="261">
        <v>180</v>
      </c>
      <c r="AU198" s="261" t="s">
        <v>442</v>
      </c>
      <c r="AV198" s="290">
        <v>947388</v>
      </c>
      <c r="AW198" s="290">
        <v>490238.82</v>
      </c>
      <c r="AX198" s="261" t="s">
        <v>442</v>
      </c>
      <c r="AY198" s="261" t="s">
        <v>442</v>
      </c>
      <c r="AZ198" s="290">
        <v>947388</v>
      </c>
      <c r="BA198" s="261">
        <v>100</v>
      </c>
      <c r="BB198" s="261" t="s">
        <v>442</v>
      </c>
      <c r="BC198" s="261" t="s">
        <v>586</v>
      </c>
      <c r="BD198" s="261" t="s">
        <v>586</v>
      </c>
      <c r="BE198" s="289">
        <v>13781</v>
      </c>
      <c r="BF198" s="261" t="s">
        <v>442</v>
      </c>
      <c r="BG198" s="261" t="s">
        <v>442</v>
      </c>
      <c r="BH198" s="261" t="s">
        <v>587</v>
      </c>
      <c r="BI198" s="293">
        <v>0.14249999999999999</v>
      </c>
      <c r="BJ198" s="261" t="s">
        <v>596</v>
      </c>
      <c r="BK198" s="261" t="s">
        <v>442</v>
      </c>
      <c r="BL198" s="294">
        <f t="shared" si="54"/>
        <v>6.8399999999999989E-2</v>
      </c>
      <c r="BM198" s="261" t="s">
        <v>442</v>
      </c>
      <c r="BN198" s="261" t="s">
        <v>442</v>
      </c>
      <c r="BO198" s="261" t="s">
        <v>442</v>
      </c>
      <c r="BP198" s="261" t="s">
        <v>442</v>
      </c>
      <c r="BQ198" s="261" t="s">
        <v>442</v>
      </c>
      <c r="BR198" s="261" t="s">
        <v>442</v>
      </c>
      <c r="BS198" s="261" t="s">
        <v>442</v>
      </c>
      <c r="BT198" s="261" t="s">
        <v>442</v>
      </c>
      <c r="BU198" s="261" t="s">
        <v>442</v>
      </c>
      <c r="BV198" s="261" t="s">
        <v>442</v>
      </c>
      <c r="BW198" s="261" t="s">
        <v>442</v>
      </c>
      <c r="BX198" s="261" t="s">
        <v>442</v>
      </c>
      <c r="BY198" s="261" t="s">
        <v>442</v>
      </c>
      <c r="BZ198" s="261" t="s">
        <v>442</v>
      </c>
      <c r="CA198" s="261" t="s">
        <v>442</v>
      </c>
      <c r="CB198" s="261" t="s">
        <v>442</v>
      </c>
      <c r="CC198" s="290">
        <v>0</v>
      </c>
      <c r="CD198" s="261" t="s">
        <v>442</v>
      </c>
      <c r="CE198" s="261" t="s">
        <v>442</v>
      </c>
      <c r="CF198" s="261" t="s">
        <v>442</v>
      </c>
      <c r="CG198" s="261" t="s">
        <v>442</v>
      </c>
      <c r="CH198" s="261" t="s">
        <v>442</v>
      </c>
      <c r="CI198" s="261" t="s">
        <v>442</v>
      </c>
      <c r="CJ198" s="261" t="s">
        <v>442</v>
      </c>
      <c r="CK198" s="261" t="s">
        <v>442</v>
      </c>
      <c r="CL198" s="261" t="s">
        <v>442</v>
      </c>
      <c r="CM198" s="261" t="s">
        <v>442</v>
      </c>
      <c r="CN198" s="261" t="s">
        <v>442</v>
      </c>
      <c r="CO198" s="261" t="s">
        <v>442</v>
      </c>
      <c r="CP198" s="261" t="s">
        <v>442</v>
      </c>
      <c r="CQ198" s="261" t="s">
        <v>442</v>
      </c>
      <c r="CR198" s="261" t="s">
        <v>588</v>
      </c>
      <c r="CS198" s="261" t="s">
        <v>433</v>
      </c>
      <c r="CT198" s="261" t="s">
        <v>442</v>
      </c>
      <c r="CU198" s="261" t="s">
        <v>594</v>
      </c>
      <c r="CV198" s="261" t="s">
        <v>442</v>
      </c>
      <c r="CW198" s="261" t="s">
        <v>442</v>
      </c>
      <c r="CX198" s="293">
        <f t="shared" si="55"/>
        <v>0.65676401325745626</v>
      </c>
      <c r="CY198" s="289">
        <v>1442509</v>
      </c>
      <c r="CZ198" s="287">
        <v>45059</v>
      </c>
      <c r="DA198" s="293">
        <v>0.77402932707159866</v>
      </c>
      <c r="DB198" s="261" t="s">
        <v>442</v>
      </c>
      <c r="DC198" s="261" t="s">
        <v>442</v>
      </c>
      <c r="DD198" s="261" t="s">
        <v>577</v>
      </c>
    </row>
    <row r="199" spans="1:108">
      <c r="A199" s="264" t="s">
        <v>380</v>
      </c>
      <c r="B199" s="284">
        <v>1478</v>
      </c>
      <c r="C199" s="284">
        <f t="shared" si="48"/>
        <v>1478</v>
      </c>
      <c r="D199" s="285">
        <v>0</v>
      </c>
      <c r="E199" s="286">
        <f t="shared" si="49"/>
        <v>0</v>
      </c>
      <c r="F199" s="287">
        <v>45869</v>
      </c>
      <c r="G199" s="285" t="s">
        <v>159</v>
      </c>
      <c r="H199" s="285" t="s">
        <v>573</v>
      </c>
      <c r="I199" s="261">
        <v>2021</v>
      </c>
      <c r="J199" s="261" t="s">
        <v>574</v>
      </c>
      <c r="K199" s="261" t="s">
        <v>575</v>
      </c>
      <c r="L199" s="288">
        <v>448608</v>
      </c>
      <c r="M199" s="261" t="s">
        <v>576</v>
      </c>
      <c r="N199" s="261" t="s">
        <v>577</v>
      </c>
      <c r="O199" s="261" t="s">
        <v>578</v>
      </c>
      <c r="P199" s="287">
        <v>42173</v>
      </c>
      <c r="Q199" s="287" t="s">
        <v>579</v>
      </c>
      <c r="R199" s="261" t="s">
        <v>577</v>
      </c>
      <c r="S199" s="261" t="s">
        <v>580</v>
      </c>
      <c r="T199" s="261">
        <v>114</v>
      </c>
      <c r="U199" s="288">
        <v>0</v>
      </c>
      <c r="V199" s="289">
        <v>0</v>
      </c>
      <c r="W199" s="261" t="str">
        <f t="shared" si="50"/>
        <v>PERF</v>
      </c>
      <c r="X199" s="261" t="s">
        <v>581</v>
      </c>
      <c r="Y199" s="261" t="s">
        <v>581</v>
      </c>
      <c r="Z199" s="261" t="s">
        <v>573</v>
      </c>
      <c r="AA199" s="264" t="s">
        <v>380</v>
      </c>
      <c r="AB199" s="286">
        <f t="shared" si="51"/>
        <v>1478</v>
      </c>
      <c r="AC199" s="286">
        <v>7338</v>
      </c>
      <c r="AD199" s="286">
        <f t="shared" si="52"/>
        <v>7338</v>
      </c>
      <c r="AE199" s="261" t="s">
        <v>593</v>
      </c>
      <c r="AF199" s="261" t="s">
        <v>583</v>
      </c>
      <c r="AG199" s="290">
        <v>1097934</v>
      </c>
      <c r="AH199" s="261" t="s">
        <v>583</v>
      </c>
      <c r="AI199" s="291">
        <v>41879</v>
      </c>
      <c r="AJ199" s="261" t="s">
        <v>584</v>
      </c>
      <c r="AK199" s="292">
        <v>45688</v>
      </c>
      <c r="AL199" s="292" t="s">
        <v>585</v>
      </c>
      <c r="AM199" s="292" t="s">
        <v>442</v>
      </c>
      <c r="AN199" s="261" t="s">
        <v>442</v>
      </c>
      <c r="AO199" s="261" t="s">
        <v>442</v>
      </c>
      <c r="AP199" s="261" t="s">
        <v>442</v>
      </c>
      <c r="AQ199" s="261" t="s">
        <v>442</v>
      </c>
      <c r="AR199" s="290">
        <v>58</v>
      </c>
      <c r="AS199" s="287">
        <f t="shared" si="53"/>
        <v>47609</v>
      </c>
      <c r="AT199" s="261">
        <v>180</v>
      </c>
      <c r="AU199" s="261" t="s">
        <v>442</v>
      </c>
      <c r="AV199" s="290">
        <v>758098</v>
      </c>
      <c r="AW199" s="290">
        <v>464108.92</v>
      </c>
      <c r="AX199" s="261" t="s">
        <v>442</v>
      </c>
      <c r="AY199" s="261" t="s">
        <v>442</v>
      </c>
      <c r="AZ199" s="290">
        <v>758098</v>
      </c>
      <c r="BA199" s="261">
        <v>100</v>
      </c>
      <c r="BB199" s="261" t="s">
        <v>442</v>
      </c>
      <c r="BC199" s="261" t="s">
        <v>586</v>
      </c>
      <c r="BD199" s="261" t="s">
        <v>586</v>
      </c>
      <c r="BE199" s="289">
        <v>11727</v>
      </c>
      <c r="BF199" s="261" t="s">
        <v>442</v>
      </c>
      <c r="BG199" s="261" t="s">
        <v>442</v>
      </c>
      <c r="BH199" s="261" t="s">
        <v>587</v>
      </c>
      <c r="BI199" s="293">
        <v>0.17749999999999999</v>
      </c>
      <c r="BJ199" s="261" t="s">
        <v>596</v>
      </c>
      <c r="BK199" s="261" t="s">
        <v>442</v>
      </c>
      <c r="BL199" s="294">
        <f t="shared" si="54"/>
        <v>0.10339999999999999</v>
      </c>
      <c r="BM199" s="261" t="s">
        <v>442</v>
      </c>
      <c r="BN199" s="261" t="s">
        <v>442</v>
      </c>
      <c r="BO199" s="261" t="s">
        <v>442</v>
      </c>
      <c r="BP199" s="261" t="s">
        <v>442</v>
      </c>
      <c r="BQ199" s="261" t="s">
        <v>442</v>
      </c>
      <c r="BR199" s="261" t="s">
        <v>442</v>
      </c>
      <c r="BS199" s="261" t="s">
        <v>442</v>
      </c>
      <c r="BT199" s="261" t="s">
        <v>442</v>
      </c>
      <c r="BU199" s="261" t="s">
        <v>442</v>
      </c>
      <c r="BV199" s="261" t="s">
        <v>442</v>
      </c>
      <c r="BW199" s="261" t="s">
        <v>442</v>
      </c>
      <c r="BX199" s="261" t="s">
        <v>442</v>
      </c>
      <c r="BY199" s="261" t="s">
        <v>442</v>
      </c>
      <c r="BZ199" s="261" t="s">
        <v>442</v>
      </c>
      <c r="CA199" s="261" t="s">
        <v>442</v>
      </c>
      <c r="CB199" s="261" t="s">
        <v>442</v>
      </c>
      <c r="CC199" s="290">
        <v>0</v>
      </c>
      <c r="CD199" s="261" t="s">
        <v>442</v>
      </c>
      <c r="CE199" s="261" t="s">
        <v>442</v>
      </c>
      <c r="CF199" s="261" t="s">
        <v>442</v>
      </c>
      <c r="CG199" s="261" t="s">
        <v>442</v>
      </c>
      <c r="CH199" s="261" t="s">
        <v>442</v>
      </c>
      <c r="CI199" s="261" t="s">
        <v>442</v>
      </c>
      <c r="CJ199" s="261" t="s">
        <v>442</v>
      </c>
      <c r="CK199" s="261" t="s">
        <v>442</v>
      </c>
      <c r="CL199" s="261" t="s">
        <v>442</v>
      </c>
      <c r="CM199" s="261" t="s">
        <v>442</v>
      </c>
      <c r="CN199" s="261" t="s">
        <v>442</v>
      </c>
      <c r="CO199" s="261" t="s">
        <v>442</v>
      </c>
      <c r="CP199" s="261" t="s">
        <v>442</v>
      </c>
      <c r="CQ199" s="261" t="s">
        <v>442</v>
      </c>
      <c r="CR199" s="261" t="s">
        <v>588</v>
      </c>
      <c r="CS199" s="261" t="s">
        <v>433</v>
      </c>
      <c r="CT199" s="261" t="s">
        <v>442</v>
      </c>
      <c r="CU199" s="261" t="s">
        <v>589</v>
      </c>
      <c r="CV199" s="261" t="s">
        <v>442</v>
      </c>
      <c r="CW199" s="261" t="s">
        <v>442</v>
      </c>
      <c r="CX199" s="293">
        <f t="shared" si="55"/>
        <v>0.53387183098591551</v>
      </c>
      <c r="CY199" s="289">
        <v>1420000</v>
      </c>
      <c r="CZ199" s="287">
        <v>45709</v>
      </c>
      <c r="DA199" s="293">
        <v>0.69964127536691456</v>
      </c>
      <c r="DB199" s="261" t="s">
        <v>442</v>
      </c>
      <c r="DC199" s="261" t="s">
        <v>442</v>
      </c>
      <c r="DD199" s="261" t="s">
        <v>577</v>
      </c>
    </row>
    <row r="200" spans="1:108">
      <c r="A200" s="264" t="s">
        <v>380</v>
      </c>
      <c r="B200" s="284">
        <v>1725</v>
      </c>
      <c r="C200" s="284">
        <f t="shared" si="48"/>
        <v>1725</v>
      </c>
      <c r="D200" s="285">
        <v>9557</v>
      </c>
      <c r="E200" s="286">
        <f t="shared" si="49"/>
        <v>9557</v>
      </c>
      <c r="F200" s="287">
        <v>45869</v>
      </c>
      <c r="G200" s="285" t="s">
        <v>159</v>
      </c>
      <c r="H200" s="285" t="s">
        <v>573</v>
      </c>
      <c r="I200" s="261">
        <v>2021</v>
      </c>
      <c r="J200" s="261" t="s">
        <v>574</v>
      </c>
      <c r="K200" s="261" t="s">
        <v>575</v>
      </c>
      <c r="L200" s="288">
        <v>3508158</v>
      </c>
      <c r="M200" s="261" t="s">
        <v>576</v>
      </c>
      <c r="N200" s="261" t="s">
        <v>577</v>
      </c>
      <c r="O200" s="261" t="s">
        <v>578</v>
      </c>
      <c r="P200" s="287">
        <v>42955</v>
      </c>
      <c r="Q200" s="287" t="s">
        <v>592</v>
      </c>
      <c r="R200" s="261" t="s">
        <v>577</v>
      </c>
      <c r="S200" s="261" t="s">
        <v>580</v>
      </c>
      <c r="T200" s="261">
        <v>90</v>
      </c>
      <c r="U200" s="288">
        <v>0</v>
      </c>
      <c r="V200" s="289">
        <v>0</v>
      </c>
      <c r="W200" s="261" t="str">
        <f t="shared" si="50"/>
        <v>PERF</v>
      </c>
      <c r="X200" s="261" t="s">
        <v>581</v>
      </c>
      <c r="Y200" s="261" t="s">
        <v>581</v>
      </c>
      <c r="Z200" s="261" t="s">
        <v>573</v>
      </c>
      <c r="AA200" s="264" t="s">
        <v>380</v>
      </c>
      <c r="AB200" s="286">
        <f t="shared" si="51"/>
        <v>1725</v>
      </c>
      <c r="AC200" s="286">
        <v>7658</v>
      </c>
      <c r="AD200" s="286">
        <f t="shared" si="52"/>
        <v>7658</v>
      </c>
      <c r="AE200" s="261" t="s">
        <v>582</v>
      </c>
      <c r="AF200" s="261" t="s">
        <v>583</v>
      </c>
      <c r="AG200" s="290">
        <v>14351517</v>
      </c>
      <c r="AH200" s="261" t="s">
        <v>583</v>
      </c>
      <c r="AI200" s="291">
        <v>42920</v>
      </c>
      <c r="AJ200" s="261" t="s">
        <v>584</v>
      </c>
      <c r="AK200" s="292">
        <v>45688</v>
      </c>
      <c r="AL200" s="292" t="s">
        <v>585</v>
      </c>
      <c r="AM200" s="292" t="s">
        <v>442</v>
      </c>
      <c r="AN200" s="261" t="s">
        <v>442</v>
      </c>
      <c r="AO200" s="261" t="s">
        <v>442</v>
      </c>
      <c r="AP200" s="261" t="s">
        <v>442</v>
      </c>
      <c r="AQ200" s="261" t="s">
        <v>442</v>
      </c>
      <c r="AR200" s="290">
        <v>84</v>
      </c>
      <c r="AS200" s="287">
        <f t="shared" si="53"/>
        <v>48389</v>
      </c>
      <c r="AT200" s="261">
        <v>180</v>
      </c>
      <c r="AU200" s="261" t="s">
        <v>442</v>
      </c>
      <c r="AV200" s="290">
        <v>4846490</v>
      </c>
      <c r="AW200" s="290">
        <v>1688033.04</v>
      </c>
      <c r="AX200" s="261" t="s">
        <v>442</v>
      </c>
      <c r="AY200" s="261" t="s">
        <v>442</v>
      </c>
      <c r="AZ200" s="290">
        <v>4846490</v>
      </c>
      <c r="BA200" s="261">
        <v>100</v>
      </c>
      <c r="BB200" s="261" t="s">
        <v>442</v>
      </c>
      <c r="BC200" s="261" t="s">
        <v>586</v>
      </c>
      <c r="BD200" s="261" t="s">
        <v>586</v>
      </c>
      <c r="BE200" s="289">
        <v>32314</v>
      </c>
      <c r="BF200" s="261" t="s">
        <v>442</v>
      </c>
      <c r="BG200" s="261" t="s">
        <v>442</v>
      </c>
      <c r="BH200" s="261" t="s">
        <v>587</v>
      </c>
      <c r="BI200" s="293">
        <v>0.1525</v>
      </c>
      <c r="BJ200" s="261" t="s">
        <v>596</v>
      </c>
      <c r="BK200" s="261" t="s">
        <v>442</v>
      </c>
      <c r="BL200" s="294">
        <f t="shared" si="54"/>
        <v>7.8399999999999997E-2</v>
      </c>
      <c r="BM200" s="261" t="s">
        <v>442</v>
      </c>
      <c r="BN200" s="261" t="s">
        <v>442</v>
      </c>
      <c r="BO200" s="261" t="s">
        <v>442</v>
      </c>
      <c r="BP200" s="261" t="s">
        <v>442</v>
      </c>
      <c r="BQ200" s="261" t="s">
        <v>442</v>
      </c>
      <c r="BR200" s="261" t="s">
        <v>442</v>
      </c>
      <c r="BS200" s="261" t="s">
        <v>442</v>
      </c>
      <c r="BT200" s="261" t="s">
        <v>442</v>
      </c>
      <c r="BU200" s="261" t="s">
        <v>442</v>
      </c>
      <c r="BV200" s="261" t="s">
        <v>442</v>
      </c>
      <c r="BW200" s="261" t="s">
        <v>442</v>
      </c>
      <c r="BX200" s="261" t="s">
        <v>442</v>
      </c>
      <c r="BY200" s="261" t="s">
        <v>442</v>
      </c>
      <c r="BZ200" s="261" t="s">
        <v>442</v>
      </c>
      <c r="CA200" s="261" t="s">
        <v>442</v>
      </c>
      <c r="CB200" s="261" t="s">
        <v>442</v>
      </c>
      <c r="CC200" s="290">
        <v>0</v>
      </c>
      <c r="CD200" s="261" t="s">
        <v>442</v>
      </c>
      <c r="CE200" s="261" t="s">
        <v>442</v>
      </c>
      <c r="CF200" s="261" t="s">
        <v>442</v>
      </c>
      <c r="CG200" s="261" t="s">
        <v>442</v>
      </c>
      <c r="CH200" s="261" t="s">
        <v>442</v>
      </c>
      <c r="CI200" s="261" t="s">
        <v>442</v>
      </c>
      <c r="CJ200" s="261" t="s">
        <v>442</v>
      </c>
      <c r="CK200" s="261" t="s">
        <v>442</v>
      </c>
      <c r="CL200" s="261" t="s">
        <v>442</v>
      </c>
      <c r="CM200" s="261" t="s">
        <v>442</v>
      </c>
      <c r="CN200" s="261" t="s">
        <v>442</v>
      </c>
      <c r="CO200" s="261" t="s">
        <v>442</v>
      </c>
      <c r="CP200" s="261" t="s">
        <v>442</v>
      </c>
      <c r="CQ200" s="261" t="s">
        <v>442</v>
      </c>
      <c r="CR200" s="261" t="s">
        <v>588</v>
      </c>
      <c r="CS200" s="261" t="s">
        <v>433</v>
      </c>
      <c r="CT200" s="261" t="s">
        <v>442</v>
      </c>
      <c r="CU200" s="261" t="s">
        <v>589</v>
      </c>
      <c r="CV200" s="261" t="s">
        <v>442</v>
      </c>
      <c r="CW200" s="261" t="s">
        <v>442</v>
      </c>
      <c r="CX200" s="293">
        <f t="shared" si="55"/>
        <v>0.28718664355658269</v>
      </c>
      <c r="CY200" s="289">
        <v>16875750</v>
      </c>
      <c r="CZ200" s="287">
        <v>45272</v>
      </c>
      <c r="DA200" s="293">
        <v>0.33769879377476764</v>
      </c>
      <c r="DB200" s="261" t="s">
        <v>442</v>
      </c>
      <c r="DC200" s="261" t="s">
        <v>442</v>
      </c>
      <c r="DD200" s="261" t="s">
        <v>577</v>
      </c>
    </row>
    <row r="201" spans="1:108">
      <c r="A201" s="264" t="s">
        <v>380</v>
      </c>
      <c r="B201" s="284">
        <v>1255</v>
      </c>
      <c r="C201" s="284">
        <f t="shared" si="48"/>
        <v>1255</v>
      </c>
      <c r="D201" s="285">
        <v>0</v>
      </c>
      <c r="E201" s="286">
        <f t="shared" si="49"/>
        <v>0</v>
      </c>
      <c r="F201" s="287">
        <v>45869</v>
      </c>
      <c r="G201" s="285" t="s">
        <v>159</v>
      </c>
      <c r="H201" s="285" t="s">
        <v>573</v>
      </c>
      <c r="I201" s="261">
        <v>2021</v>
      </c>
      <c r="J201" s="261" t="s">
        <v>574</v>
      </c>
      <c r="K201" s="261" t="s">
        <v>575</v>
      </c>
      <c r="L201" s="288">
        <v>465468</v>
      </c>
      <c r="M201" s="261" t="s">
        <v>576</v>
      </c>
      <c r="N201" s="261" t="s">
        <v>577</v>
      </c>
      <c r="O201" s="261" t="s">
        <v>578</v>
      </c>
      <c r="P201" s="287">
        <v>41390</v>
      </c>
      <c r="Q201" s="287" t="s">
        <v>579</v>
      </c>
      <c r="R201" s="261" t="s">
        <v>577</v>
      </c>
      <c r="S201" s="261" t="s">
        <v>580</v>
      </c>
      <c r="T201" s="261">
        <v>85</v>
      </c>
      <c r="U201" s="288">
        <v>0</v>
      </c>
      <c r="V201" s="289">
        <v>0</v>
      </c>
      <c r="W201" s="261" t="str">
        <f t="shared" si="50"/>
        <v>PERF</v>
      </c>
      <c r="X201" s="261" t="s">
        <v>581</v>
      </c>
      <c r="Y201" s="261" t="s">
        <v>581</v>
      </c>
      <c r="Z201" s="261" t="s">
        <v>573</v>
      </c>
      <c r="AA201" s="264" t="s">
        <v>380</v>
      </c>
      <c r="AB201" s="286">
        <f t="shared" si="51"/>
        <v>1255</v>
      </c>
      <c r="AC201" s="286">
        <v>7155</v>
      </c>
      <c r="AD201" s="286">
        <f t="shared" si="52"/>
        <v>7155</v>
      </c>
      <c r="AE201" s="261" t="s">
        <v>582</v>
      </c>
      <c r="AF201" s="261" t="s">
        <v>583</v>
      </c>
      <c r="AG201" s="290">
        <v>1257625</v>
      </c>
      <c r="AH201" s="261" t="s">
        <v>583</v>
      </c>
      <c r="AI201" s="291">
        <v>42632</v>
      </c>
      <c r="AJ201" s="261" t="s">
        <v>584</v>
      </c>
      <c r="AK201" s="292">
        <v>45688</v>
      </c>
      <c r="AL201" s="292" t="s">
        <v>585</v>
      </c>
      <c r="AM201" s="292" t="s">
        <v>442</v>
      </c>
      <c r="AN201" s="261" t="s">
        <v>442</v>
      </c>
      <c r="AO201" s="261" t="s">
        <v>442</v>
      </c>
      <c r="AP201" s="261" t="s">
        <v>442</v>
      </c>
      <c r="AQ201" s="261" t="s">
        <v>442</v>
      </c>
      <c r="AR201" s="290">
        <v>32</v>
      </c>
      <c r="AS201" s="287">
        <f t="shared" si="53"/>
        <v>46829</v>
      </c>
      <c r="AT201" s="261">
        <v>180</v>
      </c>
      <c r="AU201" s="261" t="s">
        <v>442</v>
      </c>
      <c r="AV201" s="290">
        <v>950034</v>
      </c>
      <c r="AW201" s="290">
        <v>406597.08</v>
      </c>
      <c r="AX201" s="261" t="s">
        <v>442</v>
      </c>
      <c r="AY201" s="261" t="s">
        <v>442</v>
      </c>
      <c r="AZ201" s="290">
        <v>950034</v>
      </c>
      <c r="BA201" s="261">
        <v>100</v>
      </c>
      <c r="BB201" s="261" t="s">
        <v>442</v>
      </c>
      <c r="BC201" s="261" t="s">
        <v>586</v>
      </c>
      <c r="BD201" s="261" t="s">
        <v>586</v>
      </c>
      <c r="BE201" s="289">
        <v>17644</v>
      </c>
      <c r="BF201" s="261" t="s">
        <v>442</v>
      </c>
      <c r="BG201" s="261" t="s">
        <v>442</v>
      </c>
      <c r="BH201" s="261" t="s">
        <v>587</v>
      </c>
      <c r="BI201" s="293">
        <v>0.14249999999999999</v>
      </c>
      <c r="BJ201" s="261" t="s">
        <v>596</v>
      </c>
      <c r="BK201" s="261" t="s">
        <v>442</v>
      </c>
      <c r="BL201" s="294">
        <f t="shared" si="54"/>
        <v>6.8399999999999989E-2</v>
      </c>
      <c r="BM201" s="261" t="s">
        <v>442</v>
      </c>
      <c r="BN201" s="261" t="s">
        <v>442</v>
      </c>
      <c r="BO201" s="261" t="s">
        <v>442</v>
      </c>
      <c r="BP201" s="261" t="s">
        <v>442</v>
      </c>
      <c r="BQ201" s="261" t="s">
        <v>442</v>
      </c>
      <c r="BR201" s="261" t="s">
        <v>442</v>
      </c>
      <c r="BS201" s="261" t="s">
        <v>442</v>
      </c>
      <c r="BT201" s="261" t="s">
        <v>442</v>
      </c>
      <c r="BU201" s="261" t="s">
        <v>442</v>
      </c>
      <c r="BV201" s="261" t="s">
        <v>442</v>
      </c>
      <c r="BW201" s="261" t="s">
        <v>442</v>
      </c>
      <c r="BX201" s="261" t="s">
        <v>442</v>
      </c>
      <c r="BY201" s="261" t="s">
        <v>442</v>
      </c>
      <c r="BZ201" s="261" t="s">
        <v>442</v>
      </c>
      <c r="CA201" s="261" t="s">
        <v>442</v>
      </c>
      <c r="CB201" s="261" t="s">
        <v>442</v>
      </c>
      <c r="CC201" s="290">
        <v>0</v>
      </c>
      <c r="CD201" s="261" t="s">
        <v>442</v>
      </c>
      <c r="CE201" s="261" t="s">
        <v>442</v>
      </c>
      <c r="CF201" s="261" t="s">
        <v>442</v>
      </c>
      <c r="CG201" s="261" t="s">
        <v>442</v>
      </c>
      <c r="CH201" s="261" t="s">
        <v>442</v>
      </c>
      <c r="CI201" s="261" t="s">
        <v>442</v>
      </c>
      <c r="CJ201" s="261" t="s">
        <v>442</v>
      </c>
      <c r="CK201" s="261" t="s">
        <v>442</v>
      </c>
      <c r="CL201" s="261" t="s">
        <v>442</v>
      </c>
      <c r="CM201" s="261" t="s">
        <v>442</v>
      </c>
      <c r="CN201" s="261" t="s">
        <v>442</v>
      </c>
      <c r="CO201" s="261" t="s">
        <v>442</v>
      </c>
      <c r="CP201" s="261" t="s">
        <v>442</v>
      </c>
      <c r="CQ201" s="261" t="s">
        <v>442</v>
      </c>
      <c r="CR201" s="261" t="s">
        <v>588</v>
      </c>
      <c r="CS201" s="261" t="s">
        <v>433</v>
      </c>
      <c r="CT201" s="261" t="s">
        <v>442</v>
      </c>
      <c r="CU201" s="261" t="s">
        <v>589</v>
      </c>
      <c r="CV201" s="261" t="s">
        <v>442</v>
      </c>
      <c r="CW201" s="261" t="s">
        <v>442</v>
      </c>
      <c r="CX201" s="293">
        <f t="shared" si="55"/>
        <v>0.21591681818181818</v>
      </c>
      <c r="CY201" s="289">
        <v>4400000</v>
      </c>
      <c r="CZ201" s="287">
        <v>45378</v>
      </c>
      <c r="DA201" s="293">
        <v>0.72456904783620668</v>
      </c>
      <c r="DB201" s="261" t="s">
        <v>442</v>
      </c>
      <c r="DC201" s="261" t="s">
        <v>442</v>
      </c>
      <c r="DD201" s="261" t="s">
        <v>577</v>
      </c>
    </row>
    <row r="202" spans="1:108">
      <c r="A202" s="264" t="s">
        <v>380</v>
      </c>
      <c r="B202" s="284">
        <v>1821</v>
      </c>
      <c r="C202" s="284">
        <f t="shared" si="48"/>
        <v>1821</v>
      </c>
      <c r="D202" s="285">
        <v>9590</v>
      </c>
      <c r="E202" s="286">
        <f t="shared" si="49"/>
        <v>9590</v>
      </c>
      <c r="F202" s="287">
        <v>45869</v>
      </c>
      <c r="G202" s="285" t="s">
        <v>159</v>
      </c>
      <c r="H202" s="285" t="s">
        <v>573</v>
      </c>
      <c r="I202" s="261">
        <v>2021</v>
      </c>
      <c r="J202" s="261" t="s">
        <v>574</v>
      </c>
      <c r="K202" s="261" t="s">
        <v>575</v>
      </c>
      <c r="L202" s="288">
        <v>1402149</v>
      </c>
      <c r="M202" s="261" t="s">
        <v>576</v>
      </c>
      <c r="N202" s="261" t="s">
        <v>577</v>
      </c>
      <c r="O202" s="261" t="s">
        <v>578</v>
      </c>
      <c r="P202" s="287">
        <v>43255</v>
      </c>
      <c r="Q202" s="287" t="s">
        <v>579</v>
      </c>
      <c r="R202" s="261" t="s">
        <v>577</v>
      </c>
      <c r="S202" s="261" t="s">
        <v>580</v>
      </c>
      <c r="T202" s="261">
        <v>30</v>
      </c>
      <c r="U202" s="288">
        <v>0</v>
      </c>
      <c r="V202" s="289">
        <v>0</v>
      </c>
      <c r="W202" s="261" t="str">
        <f t="shared" si="50"/>
        <v>PERF</v>
      </c>
      <c r="X202" s="261" t="s">
        <v>581</v>
      </c>
      <c r="Y202" s="261" t="s">
        <v>581</v>
      </c>
      <c r="Z202" s="261" t="s">
        <v>573</v>
      </c>
      <c r="AA202" s="264" t="s">
        <v>380</v>
      </c>
      <c r="AB202" s="286">
        <f t="shared" si="51"/>
        <v>1821</v>
      </c>
      <c r="AC202" s="286">
        <v>7729</v>
      </c>
      <c r="AD202" s="286">
        <f t="shared" si="52"/>
        <v>7729</v>
      </c>
      <c r="AE202" s="261" t="s">
        <v>593</v>
      </c>
      <c r="AF202" s="261" t="s">
        <v>583</v>
      </c>
      <c r="AG202" s="290">
        <v>6798900</v>
      </c>
      <c r="AH202" s="261" t="s">
        <v>583</v>
      </c>
      <c r="AI202" s="291">
        <v>43019</v>
      </c>
      <c r="AJ202" s="261" t="s">
        <v>584</v>
      </c>
      <c r="AK202" s="292">
        <v>45688</v>
      </c>
      <c r="AL202" s="292" t="s">
        <v>585</v>
      </c>
      <c r="AM202" s="292" t="s">
        <v>442</v>
      </c>
      <c r="AN202" s="261" t="s">
        <v>442</v>
      </c>
      <c r="AO202" s="261" t="s">
        <v>442</v>
      </c>
      <c r="AP202" s="261" t="s">
        <v>442</v>
      </c>
      <c r="AQ202" s="261" t="s">
        <v>442</v>
      </c>
      <c r="AR202" s="290">
        <v>94</v>
      </c>
      <c r="AS202" s="287">
        <f t="shared" si="53"/>
        <v>48689</v>
      </c>
      <c r="AT202" s="261">
        <v>180</v>
      </c>
      <c r="AU202" s="261" t="s">
        <v>442</v>
      </c>
      <c r="AV202" s="290">
        <v>4710068</v>
      </c>
      <c r="AW202" s="290">
        <v>3365609.13</v>
      </c>
      <c r="AX202" s="261" t="s">
        <v>442</v>
      </c>
      <c r="AY202" s="261" t="s">
        <v>442</v>
      </c>
      <c r="AZ202" s="290">
        <v>4710068</v>
      </c>
      <c r="BA202" s="261">
        <v>100</v>
      </c>
      <c r="BB202" s="261" t="s">
        <v>442</v>
      </c>
      <c r="BC202" s="261" t="s">
        <v>586</v>
      </c>
      <c r="BD202" s="261" t="s">
        <v>586</v>
      </c>
      <c r="BE202" s="289">
        <v>60374</v>
      </c>
      <c r="BF202" s="261" t="s">
        <v>442</v>
      </c>
      <c r="BG202" s="261" t="s">
        <v>442</v>
      </c>
      <c r="BH202" s="261" t="s">
        <v>587</v>
      </c>
      <c r="BI202" s="293">
        <v>0.14249999999999999</v>
      </c>
      <c r="BJ202" s="261" t="s">
        <v>596</v>
      </c>
      <c r="BK202" s="261" t="s">
        <v>442</v>
      </c>
      <c r="BL202" s="294">
        <f t="shared" si="54"/>
        <v>6.8399999999999989E-2</v>
      </c>
      <c r="BM202" s="261" t="s">
        <v>442</v>
      </c>
      <c r="BN202" s="261" t="s">
        <v>442</v>
      </c>
      <c r="BO202" s="261" t="s">
        <v>442</v>
      </c>
      <c r="BP202" s="261" t="s">
        <v>442</v>
      </c>
      <c r="BQ202" s="261" t="s">
        <v>442</v>
      </c>
      <c r="BR202" s="261" t="s">
        <v>442</v>
      </c>
      <c r="BS202" s="261" t="s">
        <v>442</v>
      </c>
      <c r="BT202" s="261" t="s">
        <v>442</v>
      </c>
      <c r="BU202" s="261" t="s">
        <v>442</v>
      </c>
      <c r="BV202" s="261" t="s">
        <v>442</v>
      </c>
      <c r="BW202" s="261" t="s">
        <v>442</v>
      </c>
      <c r="BX202" s="261" t="s">
        <v>442</v>
      </c>
      <c r="BY202" s="261" t="s">
        <v>442</v>
      </c>
      <c r="BZ202" s="261" t="s">
        <v>442</v>
      </c>
      <c r="CA202" s="261" t="s">
        <v>442</v>
      </c>
      <c r="CB202" s="261" t="s">
        <v>442</v>
      </c>
      <c r="CC202" s="290">
        <v>748538</v>
      </c>
      <c r="CD202" s="261" t="s">
        <v>442</v>
      </c>
      <c r="CE202" s="261" t="s">
        <v>442</v>
      </c>
      <c r="CF202" s="261" t="s">
        <v>442</v>
      </c>
      <c r="CG202" s="261" t="s">
        <v>442</v>
      </c>
      <c r="CH202" s="261" t="s">
        <v>442</v>
      </c>
      <c r="CI202" s="261" t="s">
        <v>442</v>
      </c>
      <c r="CJ202" s="261" t="s">
        <v>442</v>
      </c>
      <c r="CK202" s="261" t="s">
        <v>442</v>
      </c>
      <c r="CL202" s="261" t="s">
        <v>442</v>
      </c>
      <c r="CM202" s="261" t="s">
        <v>442</v>
      </c>
      <c r="CN202" s="261" t="s">
        <v>442</v>
      </c>
      <c r="CO202" s="261" t="s">
        <v>442</v>
      </c>
      <c r="CP202" s="261" t="s">
        <v>442</v>
      </c>
      <c r="CQ202" s="261" t="s">
        <v>442</v>
      </c>
      <c r="CR202" s="261" t="s">
        <v>588</v>
      </c>
      <c r="CS202" s="261" t="s">
        <v>433</v>
      </c>
      <c r="CT202" s="261" t="s">
        <v>442</v>
      </c>
      <c r="CU202" s="261" t="s">
        <v>589</v>
      </c>
      <c r="CV202" s="261" t="s">
        <v>442</v>
      </c>
      <c r="CW202" s="261" t="s">
        <v>442</v>
      </c>
      <c r="CX202" s="293">
        <f t="shared" si="55"/>
        <v>0.58897362261566033</v>
      </c>
      <c r="CY202" s="289">
        <v>7997078</v>
      </c>
      <c r="CZ202" s="287">
        <v>45504</v>
      </c>
      <c r="DA202" s="293">
        <v>0.63171320344848247</v>
      </c>
      <c r="DB202" s="261" t="s">
        <v>442</v>
      </c>
      <c r="DC202" s="261" t="s">
        <v>442</v>
      </c>
      <c r="DD202" s="261" t="s">
        <v>577</v>
      </c>
    </row>
    <row r="203" spans="1:108">
      <c r="A203" s="264" t="s">
        <v>380</v>
      </c>
      <c r="B203" s="284">
        <v>2493</v>
      </c>
      <c r="C203" s="284">
        <f t="shared" si="48"/>
        <v>2493</v>
      </c>
      <c r="D203" s="285">
        <v>11328</v>
      </c>
      <c r="E203" s="286">
        <f t="shared" si="49"/>
        <v>11328</v>
      </c>
      <c r="F203" s="287">
        <v>45869</v>
      </c>
      <c r="G203" s="285" t="s">
        <v>159</v>
      </c>
      <c r="H203" s="285" t="s">
        <v>573</v>
      </c>
      <c r="I203" s="261">
        <v>2021</v>
      </c>
      <c r="J203" s="261" t="s">
        <v>574</v>
      </c>
      <c r="K203" s="261" t="s">
        <v>575</v>
      </c>
      <c r="L203" s="288">
        <v>1213210</v>
      </c>
      <c r="M203" s="261" t="s">
        <v>576</v>
      </c>
      <c r="N203" s="261" t="s">
        <v>577</v>
      </c>
      <c r="O203" s="261" t="s">
        <v>578</v>
      </c>
      <c r="P203" s="287">
        <v>45449</v>
      </c>
      <c r="Q203" s="287" t="s">
        <v>579</v>
      </c>
      <c r="R203" s="261" t="s">
        <v>577</v>
      </c>
      <c r="S203" s="261" t="s">
        <v>580</v>
      </c>
      <c r="T203" s="261">
        <v>5</v>
      </c>
      <c r="U203" s="288">
        <v>0</v>
      </c>
      <c r="V203" s="289">
        <v>0</v>
      </c>
      <c r="W203" s="261" t="str">
        <f t="shared" si="50"/>
        <v>PERF</v>
      </c>
      <c r="X203" s="261" t="s">
        <v>581</v>
      </c>
      <c r="Y203" s="261" t="s">
        <v>581</v>
      </c>
      <c r="Z203" s="261" t="s">
        <v>573</v>
      </c>
      <c r="AA203" s="264" t="s">
        <v>380</v>
      </c>
      <c r="AB203" s="286">
        <f t="shared" si="51"/>
        <v>2493</v>
      </c>
      <c r="AC203" s="286">
        <v>8474</v>
      </c>
      <c r="AD203" s="286">
        <f t="shared" si="52"/>
        <v>8474</v>
      </c>
      <c r="AE203" s="261" t="s">
        <v>582</v>
      </c>
      <c r="AF203" s="261" t="s">
        <v>583</v>
      </c>
      <c r="AG203" s="290">
        <v>5261681</v>
      </c>
      <c r="AH203" s="261" t="s">
        <v>583</v>
      </c>
      <c r="AI203" s="291">
        <v>45245</v>
      </c>
      <c r="AJ203" s="261" t="s">
        <v>584</v>
      </c>
      <c r="AK203" s="292">
        <v>45688</v>
      </c>
      <c r="AL203" s="292" t="s">
        <v>585</v>
      </c>
      <c r="AM203" s="292" t="s">
        <v>442</v>
      </c>
      <c r="AN203" s="261" t="s">
        <v>442</v>
      </c>
      <c r="AO203" s="261" t="s">
        <v>442</v>
      </c>
      <c r="AP203" s="261" t="s">
        <v>442</v>
      </c>
      <c r="AQ203" s="261" t="s">
        <v>442</v>
      </c>
      <c r="AR203" s="290">
        <v>166</v>
      </c>
      <c r="AS203" s="287">
        <f t="shared" si="53"/>
        <v>50849</v>
      </c>
      <c r="AT203" s="261">
        <v>180</v>
      </c>
      <c r="AU203" s="261" t="s">
        <v>442</v>
      </c>
      <c r="AV203" s="290">
        <v>3082796</v>
      </c>
      <c r="AW203" s="290">
        <v>3108678.98</v>
      </c>
      <c r="AX203" s="261" t="s">
        <v>442</v>
      </c>
      <c r="AY203" s="261" t="s">
        <v>442</v>
      </c>
      <c r="AZ203" s="290">
        <v>3082796</v>
      </c>
      <c r="BA203" s="261">
        <v>100</v>
      </c>
      <c r="BB203" s="261" t="s">
        <v>442</v>
      </c>
      <c r="BC203" s="261" t="s">
        <v>586</v>
      </c>
      <c r="BD203" s="261" t="s">
        <v>586</v>
      </c>
      <c r="BE203" s="289">
        <v>43890</v>
      </c>
      <c r="BF203" s="261" t="s">
        <v>442</v>
      </c>
      <c r="BG203" s="261" t="s">
        <v>442</v>
      </c>
      <c r="BH203" s="261" t="s">
        <v>587</v>
      </c>
      <c r="BI203" s="293">
        <v>0.14910000000000001</v>
      </c>
      <c r="BJ203" s="261" t="s">
        <v>591</v>
      </c>
      <c r="BK203" s="261" t="s">
        <v>442</v>
      </c>
      <c r="BL203" s="294">
        <f t="shared" si="54"/>
        <v>7.5000000000000011E-2</v>
      </c>
      <c r="BM203" s="261" t="s">
        <v>442</v>
      </c>
      <c r="BN203" s="261" t="s">
        <v>442</v>
      </c>
      <c r="BO203" s="261" t="s">
        <v>442</v>
      </c>
      <c r="BP203" s="261" t="s">
        <v>442</v>
      </c>
      <c r="BQ203" s="261" t="s">
        <v>442</v>
      </c>
      <c r="BR203" s="261" t="s">
        <v>442</v>
      </c>
      <c r="BS203" s="261" t="s">
        <v>442</v>
      </c>
      <c r="BT203" s="261" t="s">
        <v>442</v>
      </c>
      <c r="BU203" s="261" t="s">
        <v>442</v>
      </c>
      <c r="BV203" s="261" t="s">
        <v>442</v>
      </c>
      <c r="BW203" s="261" t="s">
        <v>442</v>
      </c>
      <c r="BX203" s="261" t="s">
        <v>442</v>
      </c>
      <c r="BY203" s="261" t="s">
        <v>442</v>
      </c>
      <c r="BZ203" s="261" t="s">
        <v>442</v>
      </c>
      <c r="CA203" s="261" t="s">
        <v>442</v>
      </c>
      <c r="CB203" s="261" t="s">
        <v>442</v>
      </c>
      <c r="CC203" s="290">
        <v>0</v>
      </c>
      <c r="CD203" s="261" t="s">
        <v>442</v>
      </c>
      <c r="CE203" s="261" t="s">
        <v>442</v>
      </c>
      <c r="CF203" s="261" t="s">
        <v>442</v>
      </c>
      <c r="CG203" s="261" t="s">
        <v>442</v>
      </c>
      <c r="CH203" s="261" t="s">
        <v>442</v>
      </c>
      <c r="CI203" s="261" t="s">
        <v>442</v>
      </c>
      <c r="CJ203" s="261" t="s">
        <v>442</v>
      </c>
      <c r="CK203" s="261" t="s">
        <v>442</v>
      </c>
      <c r="CL203" s="261" t="s">
        <v>442</v>
      </c>
      <c r="CM203" s="261" t="s">
        <v>442</v>
      </c>
      <c r="CN203" s="261" t="s">
        <v>442</v>
      </c>
      <c r="CO203" s="261" t="s">
        <v>442</v>
      </c>
      <c r="CP203" s="261" t="s">
        <v>442</v>
      </c>
      <c r="CQ203" s="261" t="s">
        <v>442</v>
      </c>
      <c r="CR203" s="261" t="s">
        <v>588</v>
      </c>
      <c r="CS203" s="261" t="s">
        <v>433</v>
      </c>
      <c r="CT203" s="261" t="s">
        <v>442</v>
      </c>
      <c r="CU203" s="261" t="s">
        <v>589</v>
      </c>
      <c r="CV203" s="261" t="s">
        <v>442</v>
      </c>
      <c r="CW203" s="261" t="s">
        <v>442</v>
      </c>
      <c r="CX203" s="293">
        <f t="shared" si="55"/>
        <v>0.59366006889454448</v>
      </c>
      <c r="CY203" s="289">
        <v>5192864</v>
      </c>
      <c r="CZ203" s="287">
        <v>45359</v>
      </c>
      <c r="DA203" s="293">
        <v>0.59366006889454448</v>
      </c>
      <c r="DB203" s="261" t="s">
        <v>442</v>
      </c>
      <c r="DC203" s="261" t="s">
        <v>442</v>
      </c>
      <c r="DD203" s="261" t="s">
        <v>577</v>
      </c>
    </row>
    <row r="204" spans="1:108">
      <c r="A204" s="264" t="s">
        <v>380</v>
      </c>
      <c r="B204" s="284">
        <v>1699</v>
      </c>
      <c r="C204" s="284">
        <f t="shared" si="48"/>
        <v>1699</v>
      </c>
      <c r="D204" s="285">
        <v>9521</v>
      </c>
      <c r="E204" s="286">
        <f t="shared" si="49"/>
        <v>9521</v>
      </c>
      <c r="F204" s="287">
        <v>45869</v>
      </c>
      <c r="G204" s="285" t="s">
        <v>159</v>
      </c>
      <c r="H204" s="285" t="s">
        <v>573</v>
      </c>
      <c r="I204" s="261">
        <v>2021</v>
      </c>
      <c r="J204" s="261" t="s">
        <v>574</v>
      </c>
      <c r="K204" s="261" t="s">
        <v>575</v>
      </c>
      <c r="L204" s="288">
        <v>370728</v>
      </c>
      <c r="M204" s="261" t="s">
        <v>576</v>
      </c>
      <c r="N204" s="261" t="s">
        <v>577</v>
      </c>
      <c r="O204" s="261" t="s">
        <v>578</v>
      </c>
      <c r="P204" s="287">
        <v>42893</v>
      </c>
      <c r="Q204" s="287" t="s">
        <v>579</v>
      </c>
      <c r="R204" s="261" t="s">
        <v>577</v>
      </c>
      <c r="S204" s="261" t="s">
        <v>580</v>
      </c>
      <c r="T204" s="261">
        <v>71</v>
      </c>
      <c r="U204" s="288">
        <v>0</v>
      </c>
      <c r="V204" s="289">
        <v>0</v>
      </c>
      <c r="W204" s="261" t="str">
        <f t="shared" si="50"/>
        <v>PERF</v>
      </c>
      <c r="X204" s="261" t="s">
        <v>581</v>
      </c>
      <c r="Y204" s="261" t="s">
        <v>581</v>
      </c>
      <c r="Z204" s="261" t="s">
        <v>573</v>
      </c>
      <c r="AA204" s="264" t="s">
        <v>380</v>
      </c>
      <c r="AB204" s="286">
        <f t="shared" si="51"/>
        <v>1699</v>
      </c>
      <c r="AC204" s="286">
        <v>7637</v>
      </c>
      <c r="AD204" s="286">
        <f t="shared" si="52"/>
        <v>7637</v>
      </c>
      <c r="AE204" s="261" t="s">
        <v>582</v>
      </c>
      <c r="AF204" s="261" t="s">
        <v>583</v>
      </c>
      <c r="AG204" s="290">
        <v>1538432</v>
      </c>
      <c r="AH204" s="261" t="s">
        <v>583</v>
      </c>
      <c r="AI204" s="291">
        <v>42808</v>
      </c>
      <c r="AJ204" s="261" t="s">
        <v>584</v>
      </c>
      <c r="AK204" s="292">
        <v>45688</v>
      </c>
      <c r="AL204" s="292">
        <v>45730</v>
      </c>
      <c r="AM204" s="292" t="s">
        <v>442</v>
      </c>
      <c r="AN204" s="261" t="s">
        <v>442</v>
      </c>
      <c r="AO204" s="261" t="s">
        <v>442</v>
      </c>
      <c r="AP204" s="261" t="s">
        <v>442</v>
      </c>
      <c r="AQ204" s="261" t="s">
        <v>442</v>
      </c>
      <c r="AR204" s="290" t="s">
        <v>442</v>
      </c>
      <c r="AS204" s="287" t="s">
        <v>442</v>
      </c>
      <c r="AT204" s="261">
        <v>180</v>
      </c>
      <c r="AU204" s="261" t="s">
        <v>442</v>
      </c>
      <c r="AV204" s="290" t="s">
        <v>442</v>
      </c>
      <c r="AW204" s="290" t="s">
        <v>442</v>
      </c>
      <c r="AX204" s="261" t="s">
        <v>442</v>
      </c>
      <c r="AY204" s="261" t="s">
        <v>442</v>
      </c>
      <c r="AZ204" s="290" t="s">
        <v>442</v>
      </c>
      <c r="BA204" s="261">
        <v>100</v>
      </c>
      <c r="BB204" s="261" t="s">
        <v>442</v>
      </c>
      <c r="BC204" s="261" t="s">
        <v>586</v>
      </c>
      <c r="BD204" s="261" t="s">
        <v>586</v>
      </c>
      <c r="BE204" s="289" t="s">
        <v>442</v>
      </c>
      <c r="BF204" s="261" t="s">
        <v>442</v>
      </c>
      <c r="BG204" s="261" t="s">
        <v>442</v>
      </c>
      <c r="BH204" s="261" t="s">
        <v>587</v>
      </c>
      <c r="BI204" s="293" t="s">
        <v>442</v>
      </c>
      <c r="BJ204" s="261" t="s">
        <v>442</v>
      </c>
      <c r="BK204" s="261" t="s">
        <v>442</v>
      </c>
      <c r="BL204" s="294" t="s">
        <v>442</v>
      </c>
      <c r="BM204" s="261" t="s">
        <v>442</v>
      </c>
      <c r="BN204" s="261" t="s">
        <v>442</v>
      </c>
      <c r="BO204" s="261" t="s">
        <v>442</v>
      </c>
      <c r="BP204" s="261" t="s">
        <v>442</v>
      </c>
      <c r="BQ204" s="261" t="s">
        <v>442</v>
      </c>
      <c r="BR204" s="261" t="s">
        <v>442</v>
      </c>
      <c r="BS204" s="261" t="s">
        <v>442</v>
      </c>
      <c r="BT204" s="261" t="s">
        <v>442</v>
      </c>
      <c r="BU204" s="261" t="s">
        <v>442</v>
      </c>
      <c r="BV204" s="261" t="s">
        <v>442</v>
      </c>
      <c r="BW204" s="261" t="s">
        <v>442</v>
      </c>
      <c r="BX204" s="261" t="s">
        <v>442</v>
      </c>
      <c r="BY204" s="261" t="s">
        <v>442</v>
      </c>
      <c r="BZ204" s="261" t="s">
        <v>442</v>
      </c>
      <c r="CA204" s="261" t="s">
        <v>442</v>
      </c>
      <c r="CB204" s="261" t="s">
        <v>442</v>
      </c>
      <c r="CC204" s="290" t="s">
        <v>442</v>
      </c>
      <c r="CD204" s="261" t="s">
        <v>442</v>
      </c>
      <c r="CE204" s="261" t="s">
        <v>442</v>
      </c>
      <c r="CF204" s="261" t="s">
        <v>442</v>
      </c>
      <c r="CG204" s="261" t="s">
        <v>442</v>
      </c>
      <c r="CH204" s="261" t="s">
        <v>442</v>
      </c>
      <c r="CI204" s="261" t="s">
        <v>442</v>
      </c>
      <c r="CJ204" s="261" t="s">
        <v>442</v>
      </c>
      <c r="CK204" s="261" t="s">
        <v>442</v>
      </c>
      <c r="CL204" s="261" t="s">
        <v>442</v>
      </c>
      <c r="CM204" s="261" t="s">
        <v>442</v>
      </c>
      <c r="CN204" s="261" t="s">
        <v>442</v>
      </c>
      <c r="CO204" s="261" t="s">
        <v>442</v>
      </c>
      <c r="CP204" s="261" t="s">
        <v>442</v>
      </c>
      <c r="CQ204" s="261" t="s">
        <v>442</v>
      </c>
      <c r="CR204" s="261" t="s">
        <v>588</v>
      </c>
      <c r="CS204" s="261" t="s">
        <v>433</v>
      </c>
      <c r="CT204" s="261" t="s">
        <v>442</v>
      </c>
      <c r="CU204" s="261" t="s">
        <v>589</v>
      </c>
      <c r="CV204" s="261" t="s">
        <v>442</v>
      </c>
      <c r="CW204" s="261" t="s">
        <v>442</v>
      </c>
      <c r="CX204" s="293" t="s">
        <v>442</v>
      </c>
      <c r="CY204" s="289" t="s">
        <v>442</v>
      </c>
      <c r="CZ204" s="287" t="s">
        <v>442</v>
      </c>
      <c r="DA204" s="293" t="s">
        <v>442</v>
      </c>
      <c r="DB204" s="261" t="s">
        <v>442</v>
      </c>
      <c r="DC204" s="261" t="s">
        <v>442</v>
      </c>
      <c r="DD204" s="261" t="s">
        <v>577</v>
      </c>
    </row>
    <row r="205" spans="1:108">
      <c r="A205" s="264" t="s">
        <v>380</v>
      </c>
      <c r="B205" s="284">
        <v>2507</v>
      </c>
      <c r="C205" s="284">
        <f t="shared" si="48"/>
        <v>2507</v>
      </c>
      <c r="D205" s="285">
        <v>11374</v>
      </c>
      <c r="E205" s="286">
        <f t="shared" si="49"/>
        <v>11374</v>
      </c>
      <c r="F205" s="287">
        <v>45869</v>
      </c>
      <c r="G205" s="285" t="s">
        <v>159</v>
      </c>
      <c r="H205" s="285" t="s">
        <v>573</v>
      </c>
      <c r="I205" s="261">
        <v>2021</v>
      </c>
      <c r="J205" s="261" t="s">
        <v>574</v>
      </c>
      <c r="K205" s="261" t="s">
        <v>575</v>
      </c>
      <c r="L205" s="288">
        <v>15693236</v>
      </c>
      <c r="M205" s="261" t="s">
        <v>576</v>
      </c>
      <c r="N205" s="261" t="s">
        <v>577</v>
      </c>
      <c r="O205" s="261" t="s">
        <v>578</v>
      </c>
      <c r="P205" s="287">
        <v>45471</v>
      </c>
      <c r="Q205" s="287" t="s">
        <v>599</v>
      </c>
      <c r="R205" s="261" t="s">
        <v>577</v>
      </c>
      <c r="S205" s="261" t="s">
        <v>580</v>
      </c>
      <c r="T205" s="261">
        <v>3</v>
      </c>
      <c r="U205" s="288">
        <v>0</v>
      </c>
      <c r="V205" s="289">
        <v>0</v>
      </c>
      <c r="W205" s="261" t="str">
        <f t="shared" si="50"/>
        <v>PERF</v>
      </c>
      <c r="X205" s="261" t="s">
        <v>581</v>
      </c>
      <c r="Y205" s="261" t="s">
        <v>581</v>
      </c>
      <c r="Z205" s="261" t="s">
        <v>573</v>
      </c>
      <c r="AA205" s="264" t="s">
        <v>380</v>
      </c>
      <c r="AB205" s="286">
        <f t="shared" si="51"/>
        <v>2507</v>
      </c>
      <c r="AC205" s="286">
        <v>7857</v>
      </c>
      <c r="AD205" s="286">
        <f t="shared" si="52"/>
        <v>7857</v>
      </c>
      <c r="AE205" s="261" t="s">
        <v>582</v>
      </c>
      <c r="AF205" s="261" t="s">
        <v>583</v>
      </c>
      <c r="AG205" s="290">
        <v>75251665</v>
      </c>
      <c r="AH205" s="261" t="s">
        <v>583</v>
      </c>
      <c r="AI205" s="291">
        <v>45427</v>
      </c>
      <c r="AJ205" s="261" t="s">
        <v>584</v>
      </c>
      <c r="AK205" s="292">
        <v>45688</v>
      </c>
      <c r="AL205" s="292" t="s">
        <v>585</v>
      </c>
      <c r="AM205" s="292" t="s">
        <v>442</v>
      </c>
      <c r="AN205" s="261" t="s">
        <v>442</v>
      </c>
      <c r="AO205" s="261" t="s">
        <v>442</v>
      </c>
      <c r="AP205" s="261" t="s">
        <v>442</v>
      </c>
      <c r="AQ205" s="261" t="s">
        <v>442</v>
      </c>
      <c r="AR205" s="290">
        <v>166</v>
      </c>
      <c r="AS205" s="287">
        <f t="shared" ref="AS205:AS231" si="56">(AR205*30)+F205</f>
        <v>50849</v>
      </c>
      <c r="AT205" s="261">
        <v>180</v>
      </c>
      <c r="AU205" s="261" t="s">
        <v>442</v>
      </c>
      <c r="AV205" s="290">
        <v>54636094</v>
      </c>
      <c r="AW205" s="290">
        <v>51911466.700000003</v>
      </c>
      <c r="AX205" s="261" t="s">
        <v>442</v>
      </c>
      <c r="AY205" s="261" t="s">
        <v>442</v>
      </c>
      <c r="AZ205" s="290">
        <v>54636094</v>
      </c>
      <c r="BA205" s="261">
        <v>100</v>
      </c>
      <c r="BB205" s="261" t="s">
        <v>442</v>
      </c>
      <c r="BC205" s="261" t="s">
        <v>586</v>
      </c>
      <c r="BD205" s="261" t="s">
        <v>586</v>
      </c>
      <c r="BE205" s="289">
        <v>580015</v>
      </c>
      <c r="BF205" s="261" t="s">
        <v>442</v>
      </c>
      <c r="BG205" s="261" t="s">
        <v>442</v>
      </c>
      <c r="BH205" s="261" t="s">
        <v>587</v>
      </c>
      <c r="BI205" s="293">
        <v>0.1371</v>
      </c>
      <c r="BJ205" s="261" t="s">
        <v>591</v>
      </c>
      <c r="BK205" s="261" t="s">
        <v>442</v>
      </c>
      <c r="BL205" s="294">
        <f t="shared" ref="BL205:BL231" si="57">BI205-IF(BJ205="Prime",10.75%-3.5%,7.41%)</f>
        <v>6.3E-2</v>
      </c>
      <c r="BM205" s="261" t="s">
        <v>442</v>
      </c>
      <c r="BN205" s="261" t="s">
        <v>442</v>
      </c>
      <c r="BO205" s="261" t="s">
        <v>442</v>
      </c>
      <c r="BP205" s="261" t="s">
        <v>442</v>
      </c>
      <c r="BQ205" s="261" t="s">
        <v>442</v>
      </c>
      <c r="BR205" s="261" t="s">
        <v>442</v>
      </c>
      <c r="BS205" s="261" t="s">
        <v>442</v>
      </c>
      <c r="BT205" s="261" t="s">
        <v>442</v>
      </c>
      <c r="BU205" s="261" t="s">
        <v>442</v>
      </c>
      <c r="BV205" s="261" t="s">
        <v>442</v>
      </c>
      <c r="BW205" s="261" t="s">
        <v>442</v>
      </c>
      <c r="BX205" s="261" t="s">
        <v>442</v>
      </c>
      <c r="BY205" s="261" t="s">
        <v>442</v>
      </c>
      <c r="BZ205" s="261" t="s">
        <v>442</v>
      </c>
      <c r="CA205" s="261" t="s">
        <v>442</v>
      </c>
      <c r="CB205" s="261" t="s">
        <v>442</v>
      </c>
      <c r="CC205" s="290">
        <v>0</v>
      </c>
      <c r="CD205" s="261" t="s">
        <v>442</v>
      </c>
      <c r="CE205" s="261" t="s">
        <v>442</v>
      </c>
      <c r="CF205" s="261" t="s">
        <v>442</v>
      </c>
      <c r="CG205" s="261" t="s">
        <v>442</v>
      </c>
      <c r="CH205" s="261" t="s">
        <v>442</v>
      </c>
      <c r="CI205" s="261" t="s">
        <v>442</v>
      </c>
      <c r="CJ205" s="261" t="s">
        <v>442</v>
      </c>
      <c r="CK205" s="261" t="s">
        <v>442</v>
      </c>
      <c r="CL205" s="261" t="s">
        <v>442</v>
      </c>
      <c r="CM205" s="261" t="s">
        <v>442</v>
      </c>
      <c r="CN205" s="261" t="s">
        <v>442</v>
      </c>
      <c r="CO205" s="261" t="s">
        <v>442</v>
      </c>
      <c r="CP205" s="261" t="s">
        <v>442</v>
      </c>
      <c r="CQ205" s="261" t="s">
        <v>442</v>
      </c>
      <c r="CR205" s="261" t="s">
        <v>588</v>
      </c>
      <c r="CS205" s="261" t="s">
        <v>433</v>
      </c>
      <c r="CT205" s="261" t="s">
        <v>442</v>
      </c>
      <c r="CU205" s="261" t="s">
        <v>589</v>
      </c>
      <c r="CV205" s="261" t="s">
        <v>442</v>
      </c>
      <c r="CW205" s="261" t="s">
        <v>442</v>
      </c>
      <c r="CX205" s="293">
        <f t="shared" ref="CX205:CX231" si="58">AV205/CY205</f>
        <v>0.7260449851840487</v>
      </c>
      <c r="CY205" s="289">
        <v>75251665</v>
      </c>
      <c r="CZ205" s="287">
        <v>45443</v>
      </c>
      <c r="DA205" s="293">
        <v>0.72722127809397974</v>
      </c>
      <c r="DB205" s="261" t="s">
        <v>442</v>
      </c>
      <c r="DC205" s="261" t="s">
        <v>442</v>
      </c>
      <c r="DD205" s="261" t="s">
        <v>577</v>
      </c>
    </row>
    <row r="206" spans="1:108">
      <c r="A206" s="264" t="s">
        <v>380</v>
      </c>
      <c r="B206" s="284">
        <v>1577</v>
      </c>
      <c r="C206" s="284">
        <f t="shared" si="48"/>
        <v>1577</v>
      </c>
      <c r="D206" s="285">
        <v>7975</v>
      </c>
      <c r="E206" s="286">
        <f t="shared" si="49"/>
        <v>7975</v>
      </c>
      <c r="F206" s="287">
        <v>45869</v>
      </c>
      <c r="G206" s="285" t="s">
        <v>159</v>
      </c>
      <c r="H206" s="285" t="s">
        <v>573</v>
      </c>
      <c r="I206" s="261">
        <v>2021</v>
      </c>
      <c r="J206" s="261" t="s">
        <v>574</v>
      </c>
      <c r="K206" s="261" t="s">
        <v>575</v>
      </c>
      <c r="L206" s="288">
        <v>1332082</v>
      </c>
      <c r="M206" s="261" t="s">
        <v>576</v>
      </c>
      <c r="N206" s="261" t="s">
        <v>577</v>
      </c>
      <c r="O206" s="261" t="s">
        <v>578</v>
      </c>
      <c r="P206" s="287">
        <v>42443</v>
      </c>
      <c r="Q206" s="287" t="s">
        <v>592</v>
      </c>
      <c r="R206" s="261" t="s">
        <v>577</v>
      </c>
      <c r="S206" s="261" t="s">
        <v>580</v>
      </c>
      <c r="T206" s="261">
        <v>109</v>
      </c>
      <c r="U206" s="288">
        <v>0</v>
      </c>
      <c r="V206" s="289">
        <v>0</v>
      </c>
      <c r="W206" s="261" t="str">
        <f t="shared" si="50"/>
        <v>PERF</v>
      </c>
      <c r="X206" s="261" t="s">
        <v>581</v>
      </c>
      <c r="Y206" s="261" t="s">
        <v>581</v>
      </c>
      <c r="Z206" s="261" t="s">
        <v>573</v>
      </c>
      <c r="AA206" s="264" t="s">
        <v>380</v>
      </c>
      <c r="AB206" s="286">
        <f t="shared" si="51"/>
        <v>1577</v>
      </c>
      <c r="AC206" s="286">
        <v>141</v>
      </c>
      <c r="AD206" s="286">
        <f t="shared" si="52"/>
        <v>141</v>
      </c>
      <c r="AE206" s="261" t="s">
        <v>582</v>
      </c>
      <c r="AF206" s="261" t="s">
        <v>583</v>
      </c>
      <c r="AG206" s="290">
        <v>3153200</v>
      </c>
      <c r="AH206" s="261" t="s">
        <v>583</v>
      </c>
      <c r="AI206" s="291">
        <v>42157</v>
      </c>
      <c r="AJ206" s="261" t="s">
        <v>584</v>
      </c>
      <c r="AK206" s="292">
        <v>45688</v>
      </c>
      <c r="AL206" s="292" t="s">
        <v>585</v>
      </c>
      <c r="AM206" s="292" t="s">
        <v>442</v>
      </c>
      <c r="AN206" s="261" t="s">
        <v>442</v>
      </c>
      <c r="AO206" s="261" t="s">
        <v>442</v>
      </c>
      <c r="AP206" s="261" t="s">
        <v>442</v>
      </c>
      <c r="AQ206" s="261" t="s">
        <v>442</v>
      </c>
      <c r="AR206" s="290">
        <v>67</v>
      </c>
      <c r="AS206" s="287">
        <f t="shared" si="56"/>
        <v>47879</v>
      </c>
      <c r="AT206" s="261">
        <v>180</v>
      </c>
      <c r="AU206" s="261" t="s">
        <v>442</v>
      </c>
      <c r="AV206" s="290">
        <v>2637017</v>
      </c>
      <c r="AW206" s="290">
        <v>1637204.69</v>
      </c>
      <c r="AX206" s="261" t="s">
        <v>442</v>
      </c>
      <c r="AY206" s="261" t="s">
        <v>442</v>
      </c>
      <c r="AZ206" s="290">
        <v>2637017</v>
      </c>
      <c r="BA206" s="261">
        <v>100</v>
      </c>
      <c r="BB206" s="261" t="s">
        <v>442</v>
      </c>
      <c r="BC206" s="261" t="s">
        <v>586</v>
      </c>
      <c r="BD206" s="261" t="s">
        <v>586</v>
      </c>
      <c r="BE206" s="289">
        <v>34943</v>
      </c>
      <c r="BF206" s="261" t="s">
        <v>442</v>
      </c>
      <c r="BG206" s="261" t="s">
        <v>442</v>
      </c>
      <c r="BH206" s="261" t="s">
        <v>587</v>
      </c>
      <c r="BI206" s="293">
        <v>0.14249999999999999</v>
      </c>
      <c r="BJ206" s="261" t="s">
        <v>596</v>
      </c>
      <c r="BK206" s="261" t="s">
        <v>442</v>
      </c>
      <c r="BL206" s="294">
        <f t="shared" si="57"/>
        <v>6.8399999999999989E-2</v>
      </c>
      <c r="BM206" s="261" t="s">
        <v>442</v>
      </c>
      <c r="BN206" s="261" t="s">
        <v>442</v>
      </c>
      <c r="BO206" s="261" t="s">
        <v>442</v>
      </c>
      <c r="BP206" s="261" t="s">
        <v>442</v>
      </c>
      <c r="BQ206" s="261" t="s">
        <v>442</v>
      </c>
      <c r="BR206" s="261" t="s">
        <v>442</v>
      </c>
      <c r="BS206" s="261" t="s">
        <v>442</v>
      </c>
      <c r="BT206" s="261" t="s">
        <v>442</v>
      </c>
      <c r="BU206" s="261" t="s">
        <v>442</v>
      </c>
      <c r="BV206" s="261" t="s">
        <v>442</v>
      </c>
      <c r="BW206" s="261" t="s">
        <v>442</v>
      </c>
      <c r="BX206" s="261" t="s">
        <v>442</v>
      </c>
      <c r="BY206" s="261" t="s">
        <v>442</v>
      </c>
      <c r="BZ206" s="261" t="s">
        <v>442</v>
      </c>
      <c r="CA206" s="261" t="s">
        <v>442</v>
      </c>
      <c r="CB206" s="261" t="s">
        <v>442</v>
      </c>
      <c r="CC206" s="290">
        <v>0</v>
      </c>
      <c r="CD206" s="261" t="s">
        <v>442</v>
      </c>
      <c r="CE206" s="261" t="s">
        <v>442</v>
      </c>
      <c r="CF206" s="261" t="s">
        <v>442</v>
      </c>
      <c r="CG206" s="261" t="s">
        <v>442</v>
      </c>
      <c r="CH206" s="261" t="s">
        <v>442</v>
      </c>
      <c r="CI206" s="261" t="s">
        <v>442</v>
      </c>
      <c r="CJ206" s="261" t="s">
        <v>442</v>
      </c>
      <c r="CK206" s="261" t="s">
        <v>442</v>
      </c>
      <c r="CL206" s="261" t="s">
        <v>442</v>
      </c>
      <c r="CM206" s="261" t="s">
        <v>442</v>
      </c>
      <c r="CN206" s="261" t="s">
        <v>442</v>
      </c>
      <c r="CO206" s="261" t="s">
        <v>442</v>
      </c>
      <c r="CP206" s="261" t="s">
        <v>442</v>
      </c>
      <c r="CQ206" s="261" t="s">
        <v>442</v>
      </c>
      <c r="CR206" s="261" t="s">
        <v>588</v>
      </c>
      <c r="CS206" s="261" t="s">
        <v>433</v>
      </c>
      <c r="CT206" s="261" t="s">
        <v>442</v>
      </c>
      <c r="CU206" s="261" t="s">
        <v>589</v>
      </c>
      <c r="CV206" s="261" t="s">
        <v>442</v>
      </c>
      <c r="CW206" s="261" t="s">
        <v>442</v>
      </c>
      <c r="CX206" s="293">
        <f t="shared" si="58"/>
        <v>0.42019226739671617</v>
      </c>
      <c r="CY206" s="289">
        <v>6275739</v>
      </c>
      <c r="CZ206" s="287">
        <v>45247</v>
      </c>
      <c r="DA206" s="293">
        <v>0.73899023214512238</v>
      </c>
      <c r="DB206" s="261" t="s">
        <v>442</v>
      </c>
      <c r="DC206" s="261" t="s">
        <v>442</v>
      </c>
      <c r="DD206" s="261" t="s">
        <v>577</v>
      </c>
    </row>
    <row r="207" spans="1:108">
      <c r="A207" s="264" t="s">
        <v>380</v>
      </c>
      <c r="B207" s="284">
        <v>1091</v>
      </c>
      <c r="C207" s="284">
        <f t="shared" si="48"/>
        <v>1091</v>
      </c>
      <c r="D207" s="285">
        <v>0</v>
      </c>
      <c r="E207" s="286">
        <f t="shared" si="49"/>
        <v>0</v>
      </c>
      <c r="F207" s="287">
        <v>45869</v>
      </c>
      <c r="G207" s="285" t="s">
        <v>159</v>
      </c>
      <c r="H207" s="285" t="s">
        <v>573</v>
      </c>
      <c r="I207" s="261">
        <v>2021</v>
      </c>
      <c r="J207" s="261" t="s">
        <v>574</v>
      </c>
      <c r="K207" s="261" t="s">
        <v>575</v>
      </c>
      <c r="L207" s="288">
        <v>706512</v>
      </c>
      <c r="M207" s="261" t="s">
        <v>576</v>
      </c>
      <c r="N207" s="261" t="s">
        <v>577</v>
      </c>
      <c r="O207" s="261" t="s">
        <v>578</v>
      </c>
      <c r="P207" s="287">
        <v>40633</v>
      </c>
      <c r="Q207" s="287" t="s">
        <v>579</v>
      </c>
      <c r="R207" s="261" t="s">
        <v>577</v>
      </c>
      <c r="S207" s="261" t="s">
        <v>580</v>
      </c>
      <c r="T207" s="261">
        <v>130</v>
      </c>
      <c r="U207" s="288">
        <v>0</v>
      </c>
      <c r="V207" s="289">
        <v>0</v>
      </c>
      <c r="W207" s="261" t="str">
        <f t="shared" si="50"/>
        <v>PERF</v>
      </c>
      <c r="X207" s="261" t="s">
        <v>581</v>
      </c>
      <c r="Y207" s="261" t="s">
        <v>581</v>
      </c>
      <c r="Z207" s="261" t="s">
        <v>573</v>
      </c>
      <c r="AA207" s="264" t="s">
        <v>380</v>
      </c>
      <c r="AB207" s="286">
        <f t="shared" si="51"/>
        <v>1091</v>
      </c>
      <c r="AC207" s="286">
        <v>6957</v>
      </c>
      <c r="AD207" s="286">
        <f t="shared" si="52"/>
        <v>6957</v>
      </c>
      <c r="AE207" s="261" t="s">
        <v>593</v>
      </c>
      <c r="AF207" s="261" t="s">
        <v>583</v>
      </c>
      <c r="AG207" s="290">
        <v>3655421</v>
      </c>
      <c r="AH207" s="261" t="s">
        <v>583</v>
      </c>
      <c r="AI207" s="291">
        <v>40486</v>
      </c>
      <c r="AJ207" s="261" t="s">
        <v>584</v>
      </c>
      <c r="AK207" s="292">
        <v>45688</v>
      </c>
      <c r="AL207" s="292" t="s">
        <v>585</v>
      </c>
      <c r="AM207" s="292" t="s">
        <v>442</v>
      </c>
      <c r="AN207" s="261" t="s">
        <v>442</v>
      </c>
      <c r="AO207" s="261" t="s">
        <v>442</v>
      </c>
      <c r="AP207" s="261" t="s">
        <v>442</v>
      </c>
      <c r="AQ207" s="261" t="s">
        <v>442</v>
      </c>
      <c r="AR207" s="290">
        <v>7</v>
      </c>
      <c r="AS207" s="287">
        <f t="shared" si="56"/>
        <v>46079</v>
      </c>
      <c r="AT207" s="261">
        <v>180</v>
      </c>
      <c r="AU207" s="261" t="s">
        <v>442</v>
      </c>
      <c r="AV207" s="290">
        <v>2615739</v>
      </c>
      <c r="AW207" s="290">
        <v>276979.17</v>
      </c>
      <c r="AX207" s="261" t="s">
        <v>442</v>
      </c>
      <c r="AY207" s="261" t="s">
        <v>442</v>
      </c>
      <c r="AZ207" s="290">
        <v>2615739</v>
      </c>
      <c r="BA207" s="261">
        <v>100</v>
      </c>
      <c r="BB207" s="261" t="s">
        <v>442</v>
      </c>
      <c r="BC207" s="261" t="s">
        <v>586</v>
      </c>
      <c r="BD207" s="261" t="s">
        <v>586</v>
      </c>
      <c r="BE207" s="289">
        <v>32404</v>
      </c>
      <c r="BF207" s="261" t="s">
        <v>442</v>
      </c>
      <c r="BG207" s="261" t="s">
        <v>442</v>
      </c>
      <c r="BH207" s="261" t="s">
        <v>587</v>
      </c>
      <c r="BI207" s="293">
        <v>0.14749999999999999</v>
      </c>
      <c r="BJ207" s="261" t="s">
        <v>596</v>
      </c>
      <c r="BK207" s="261" t="s">
        <v>442</v>
      </c>
      <c r="BL207" s="294">
        <f t="shared" si="57"/>
        <v>7.3399999999999993E-2</v>
      </c>
      <c r="BM207" s="261" t="s">
        <v>442</v>
      </c>
      <c r="BN207" s="261" t="s">
        <v>442</v>
      </c>
      <c r="BO207" s="261" t="s">
        <v>442</v>
      </c>
      <c r="BP207" s="261" t="s">
        <v>442</v>
      </c>
      <c r="BQ207" s="261" t="s">
        <v>442</v>
      </c>
      <c r="BR207" s="261" t="s">
        <v>442</v>
      </c>
      <c r="BS207" s="261" t="s">
        <v>442</v>
      </c>
      <c r="BT207" s="261" t="s">
        <v>442</v>
      </c>
      <c r="BU207" s="261" t="s">
        <v>442</v>
      </c>
      <c r="BV207" s="261" t="s">
        <v>442</v>
      </c>
      <c r="BW207" s="261" t="s">
        <v>442</v>
      </c>
      <c r="BX207" s="261" t="s">
        <v>442</v>
      </c>
      <c r="BY207" s="261" t="s">
        <v>442</v>
      </c>
      <c r="BZ207" s="261" t="s">
        <v>442</v>
      </c>
      <c r="CA207" s="261" t="s">
        <v>442</v>
      </c>
      <c r="CB207" s="261" t="s">
        <v>442</v>
      </c>
      <c r="CC207" s="290">
        <v>0</v>
      </c>
      <c r="CD207" s="261" t="s">
        <v>442</v>
      </c>
      <c r="CE207" s="261" t="s">
        <v>442</v>
      </c>
      <c r="CF207" s="261" t="s">
        <v>442</v>
      </c>
      <c r="CG207" s="261" t="s">
        <v>442</v>
      </c>
      <c r="CH207" s="261" t="s">
        <v>442</v>
      </c>
      <c r="CI207" s="261" t="s">
        <v>442</v>
      </c>
      <c r="CJ207" s="261" t="s">
        <v>442</v>
      </c>
      <c r="CK207" s="261" t="s">
        <v>442</v>
      </c>
      <c r="CL207" s="261" t="s">
        <v>442</v>
      </c>
      <c r="CM207" s="261" t="s">
        <v>442</v>
      </c>
      <c r="CN207" s="261" t="s">
        <v>442</v>
      </c>
      <c r="CO207" s="261" t="s">
        <v>442</v>
      </c>
      <c r="CP207" s="261" t="s">
        <v>442</v>
      </c>
      <c r="CQ207" s="261" t="s">
        <v>442</v>
      </c>
      <c r="CR207" s="261" t="s">
        <v>588</v>
      </c>
      <c r="CS207" s="261" t="s">
        <v>433</v>
      </c>
      <c r="CT207" s="261" t="s">
        <v>442</v>
      </c>
      <c r="CU207" s="261" t="s">
        <v>589</v>
      </c>
      <c r="CV207" s="261" t="s">
        <v>442</v>
      </c>
      <c r="CW207" s="261" t="s">
        <v>442</v>
      </c>
      <c r="CX207" s="293">
        <f t="shared" si="58"/>
        <v>0.81741843749999998</v>
      </c>
      <c r="CY207" s="289">
        <v>3200000</v>
      </c>
      <c r="CZ207" s="287">
        <v>45708</v>
      </c>
      <c r="DA207" s="293">
        <v>0.72849435678908925</v>
      </c>
      <c r="DB207" s="261" t="s">
        <v>442</v>
      </c>
      <c r="DC207" s="261" t="s">
        <v>442</v>
      </c>
      <c r="DD207" s="261" t="s">
        <v>577</v>
      </c>
    </row>
    <row r="208" spans="1:108">
      <c r="A208" s="264" t="s">
        <v>380</v>
      </c>
      <c r="B208" s="284">
        <v>1198</v>
      </c>
      <c r="C208" s="284">
        <f t="shared" si="48"/>
        <v>1198</v>
      </c>
      <c r="D208" s="285">
        <v>8579</v>
      </c>
      <c r="E208" s="286">
        <f t="shared" si="49"/>
        <v>8579</v>
      </c>
      <c r="F208" s="287">
        <v>45869</v>
      </c>
      <c r="G208" s="285" t="s">
        <v>159</v>
      </c>
      <c r="H208" s="285" t="s">
        <v>573</v>
      </c>
      <c r="I208" s="261">
        <v>2021</v>
      </c>
      <c r="J208" s="261" t="s">
        <v>574</v>
      </c>
      <c r="K208" s="261" t="s">
        <v>575</v>
      </c>
      <c r="L208" s="288">
        <v>388680</v>
      </c>
      <c r="M208" s="261" t="s">
        <v>576</v>
      </c>
      <c r="N208" s="261" t="s">
        <v>577</v>
      </c>
      <c r="O208" s="261" t="s">
        <v>578</v>
      </c>
      <c r="P208" s="287">
        <v>41134</v>
      </c>
      <c r="Q208" s="287" t="s">
        <v>592</v>
      </c>
      <c r="R208" s="261" t="s">
        <v>577</v>
      </c>
      <c r="S208" s="261" t="s">
        <v>580</v>
      </c>
      <c r="T208" s="261">
        <v>151</v>
      </c>
      <c r="U208" s="288">
        <v>0</v>
      </c>
      <c r="V208" s="289">
        <v>0</v>
      </c>
      <c r="W208" s="261" t="str">
        <f t="shared" si="50"/>
        <v>PERF</v>
      </c>
      <c r="X208" s="261" t="s">
        <v>581</v>
      </c>
      <c r="Y208" s="261" t="s">
        <v>581</v>
      </c>
      <c r="Z208" s="261" t="s">
        <v>573</v>
      </c>
      <c r="AA208" s="264" t="s">
        <v>380</v>
      </c>
      <c r="AB208" s="286">
        <f t="shared" si="51"/>
        <v>1198</v>
      </c>
      <c r="AC208" s="286">
        <v>6994</v>
      </c>
      <c r="AD208" s="286">
        <f t="shared" si="52"/>
        <v>6994</v>
      </c>
      <c r="AE208" s="261" t="s">
        <v>597</v>
      </c>
      <c r="AF208" s="261" t="s">
        <v>583</v>
      </c>
      <c r="AG208" s="290">
        <v>2191518</v>
      </c>
      <c r="AH208" s="261" t="s">
        <v>583</v>
      </c>
      <c r="AI208" s="291">
        <v>40997</v>
      </c>
      <c r="AJ208" s="261" t="s">
        <v>584</v>
      </c>
      <c r="AK208" s="292">
        <v>45688</v>
      </c>
      <c r="AL208" s="292" t="s">
        <v>585</v>
      </c>
      <c r="AM208" s="292" t="s">
        <v>442</v>
      </c>
      <c r="AN208" s="261" t="s">
        <v>442</v>
      </c>
      <c r="AO208" s="261" t="s">
        <v>442</v>
      </c>
      <c r="AP208" s="261" t="s">
        <v>442</v>
      </c>
      <c r="AQ208" s="261" t="s">
        <v>442</v>
      </c>
      <c r="AR208" s="290">
        <v>24</v>
      </c>
      <c r="AS208" s="287">
        <f t="shared" si="56"/>
        <v>46589</v>
      </c>
      <c r="AT208" s="261">
        <v>180</v>
      </c>
      <c r="AU208" s="261" t="s">
        <v>442</v>
      </c>
      <c r="AV208" s="290">
        <v>1740945</v>
      </c>
      <c r="AW208" s="290">
        <v>449897.28</v>
      </c>
      <c r="AX208" s="261" t="s">
        <v>442</v>
      </c>
      <c r="AY208" s="261" t="s">
        <v>442</v>
      </c>
      <c r="AZ208" s="290">
        <v>1740945</v>
      </c>
      <c r="BA208" s="261">
        <v>100</v>
      </c>
      <c r="BB208" s="261" t="s">
        <v>442</v>
      </c>
      <c r="BC208" s="261" t="s">
        <v>586</v>
      </c>
      <c r="BD208" s="261" t="s">
        <v>586</v>
      </c>
      <c r="BE208" s="289">
        <v>20733</v>
      </c>
      <c r="BF208" s="261" t="s">
        <v>442</v>
      </c>
      <c r="BG208" s="261" t="s">
        <v>442</v>
      </c>
      <c r="BH208" s="261" t="s">
        <v>587</v>
      </c>
      <c r="BI208" s="293">
        <v>0.14249999999999999</v>
      </c>
      <c r="BJ208" s="261" t="s">
        <v>596</v>
      </c>
      <c r="BK208" s="261" t="s">
        <v>442</v>
      </c>
      <c r="BL208" s="294">
        <f t="shared" si="57"/>
        <v>6.8399999999999989E-2</v>
      </c>
      <c r="BM208" s="261" t="s">
        <v>442</v>
      </c>
      <c r="BN208" s="261" t="s">
        <v>442</v>
      </c>
      <c r="BO208" s="261" t="s">
        <v>442</v>
      </c>
      <c r="BP208" s="261" t="s">
        <v>442</v>
      </c>
      <c r="BQ208" s="261" t="s">
        <v>442</v>
      </c>
      <c r="BR208" s="261" t="s">
        <v>442</v>
      </c>
      <c r="BS208" s="261" t="s">
        <v>442</v>
      </c>
      <c r="BT208" s="261" t="s">
        <v>442</v>
      </c>
      <c r="BU208" s="261" t="s">
        <v>442</v>
      </c>
      <c r="BV208" s="261" t="s">
        <v>442</v>
      </c>
      <c r="BW208" s="261" t="s">
        <v>442</v>
      </c>
      <c r="BX208" s="261" t="s">
        <v>442</v>
      </c>
      <c r="BY208" s="261" t="s">
        <v>442</v>
      </c>
      <c r="BZ208" s="261" t="s">
        <v>442</v>
      </c>
      <c r="CA208" s="261" t="s">
        <v>442</v>
      </c>
      <c r="CB208" s="261" t="s">
        <v>442</v>
      </c>
      <c r="CC208" s="290">
        <v>0</v>
      </c>
      <c r="CD208" s="261" t="s">
        <v>442</v>
      </c>
      <c r="CE208" s="261" t="s">
        <v>442</v>
      </c>
      <c r="CF208" s="261" t="s">
        <v>442</v>
      </c>
      <c r="CG208" s="261" t="s">
        <v>442</v>
      </c>
      <c r="CH208" s="261" t="s">
        <v>442</v>
      </c>
      <c r="CI208" s="261" t="s">
        <v>442</v>
      </c>
      <c r="CJ208" s="261" t="s">
        <v>442</v>
      </c>
      <c r="CK208" s="261" t="s">
        <v>442</v>
      </c>
      <c r="CL208" s="261" t="s">
        <v>442</v>
      </c>
      <c r="CM208" s="261" t="s">
        <v>442</v>
      </c>
      <c r="CN208" s="261" t="s">
        <v>442</v>
      </c>
      <c r="CO208" s="261" t="s">
        <v>442</v>
      </c>
      <c r="CP208" s="261" t="s">
        <v>442</v>
      </c>
      <c r="CQ208" s="261" t="s">
        <v>442</v>
      </c>
      <c r="CR208" s="261" t="s">
        <v>588</v>
      </c>
      <c r="CS208" s="261" t="s">
        <v>433</v>
      </c>
      <c r="CT208" s="261" t="s">
        <v>442</v>
      </c>
      <c r="CU208" s="261" t="s">
        <v>589</v>
      </c>
      <c r="CV208" s="261" t="s">
        <v>442</v>
      </c>
      <c r="CW208" s="261" t="s">
        <v>442</v>
      </c>
      <c r="CX208" s="293">
        <f t="shared" si="58"/>
        <v>0.75693260869565215</v>
      </c>
      <c r="CY208" s="289">
        <v>2300000</v>
      </c>
      <c r="CZ208" s="287">
        <v>45698</v>
      </c>
      <c r="DA208" s="293">
        <v>0.76702976648247467</v>
      </c>
      <c r="DB208" s="261" t="s">
        <v>442</v>
      </c>
      <c r="DC208" s="261" t="s">
        <v>442</v>
      </c>
      <c r="DD208" s="261" t="s">
        <v>577</v>
      </c>
    </row>
    <row r="209" spans="1:108">
      <c r="A209" s="264" t="s">
        <v>380</v>
      </c>
      <c r="B209" s="284">
        <v>1655</v>
      </c>
      <c r="C209" s="284">
        <f t="shared" si="48"/>
        <v>1655</v>
      </c>
      <c r="D209" s="285">
        <v>0</v>
      </c>
      <c r="E209" s="286">
        <f t="shared" si="49"/>
        <v>0</v>
      </c>
      <c r="F209" s="287">
        <v>45869</v>
      </c>
      <c r="G209" s="285" t="s">
        <v>159</v>
      </c>
      <c r="H209" s="285" t="s">
        <v>573</v>
      </c>
      <c r="I209" s="261">
        <v>2021</v>
      </c>
      <c r="J209" s="261" t="s">
        <v>574</v>
      </c>
      <c r="K209" s="261" t="s">
        <v>575</v>
      </c>
      <c r="L209" s="288">
        <v>2883048</v>
      </c>
      <c r="M209" s="261" t="s">
        <v>576</v>
      </c>
      <c r="N209" s="261" t="s">
        <v>577</v>
      </c>
      <c r="O209" s="261" t="s">
        <v>578</v>
      </c>
      <c r="P209" s="287">
        <v>42699</v>
      </c>
      <c r="Q209" s="287" t="s">
        <v>592</v>
      </c>
      <c r="R209" s="261" t="s">
        <v>577</v>
      </c>
      <c r="S209" s="261" t="s">
        <v>580</v>
      </c>
      <c r="T209" s="261">
        <v>102</v>
      </c>
      <c r="U209" s="288">
        <v>0</v>
      </c>
      <c r="V209" s="289">
        <v>0</v>
      </c>
      <c r="W209" s="261" t="str">
        <f t="shared" si="50"/>
        <v>PERF</v>
      </c>
      <c r="X209" s="261" t="s">
        <v>581</v>
      </c>
      <c r="Y209" s="261" t="s">
        <v>581</v>
      </c>
      <c r="Z209" s="261" t="s">
        <v>573</v>
      </c>
      <c r="AA209" s="264" t="s">
        <v>380</v>
      </c>
      <c r="AB209" s="286">
        <f t="shared" si="51"/>
        <v>1655</v>
      </c>
      <c r="AC209" s="286">
        <v>8</v>
      </c>
      <c r="AD209" s="286">
        <f t="shared" si="52"/>
        <v>8</v>
      </c>
      <c r="AE209" s="261" t="s">
        <v>582</v>
      </c>
      <c r="AF209" s="261" t="s">
        <v>583</v>
      </c>
      <c r="AG209" s="290">
        <v>2749640</v>
      </c>
      <c r="AH209" s="261" t="s">
        <v>583</v>
      </c>
      <c r="AI209" s="291">
        <v>38055</v>
      </c>
      <c r="AJ209" s="261" t="s">
        <v>584</v>
      </c>
      <c r="AK209" s="292">
        <v>45688</v>
      </c>
      <c r="AL209" s="292" t="s">
        <v>585</v>
      </c>
      <c r="AM209" s="292" t="s">
        <v>442</v>
      </c>
      <c r="AN209" s="261" t="s">
        <v>442</v>
      </c>
      <c r="AO209" s="261" t="s">
        <v>442</v>
      </c>
      <c r="AP209" s="261" t="s">
        <v>442</v>
      </c>
      <c r="AQ209" s="261" t="s">
        <v>442</v>
      </c>
      <c r="AR209" s="290">
        <v>75</v>
      </c>
      <c r="AS209" s="287">
        <f t="shared" si="56"/>
        <v>48119</v>
      </c>
      <c r="AT209" s="261">
        <v>180</v>
      </c>
      <c r="AU209" s="261" t="s">
        <v>442</v>
      </c>
      <c r="AV209" s="290">
        <v>5826616</v>
      </c>
      <c r="AW209" s="290">
        <v>3704957.02</v>
      </c>
      <c r="AX209" s="261" t="s">
        <v>442</v>
      </c>
      <c r="AY209" s="261" t="s">
        <v>442</v>
      </c>
      <c r="AZ209" s="290">
        <v>5826616</v>
      </c>
      <c r="BA209" s="261">
        <v>100</v>
      </c>
      <c r="BB209" s="261" t="s">
        <v>442</v>
      </c>
      <c r="BC209" s="261" t="s">
        <v>586</v>
      </c>
      <c r="BD209" s="261" t="s">
        <v>586</v>
      </c>
      <c r="BE209" s="289">
        <v>71359</v>
      </c>
      <c r="BF209" s="261" t="s">
        <v>442</v>
      </c>
      <c r="BG209" s="261" t="s">
        <v>442</v>
      </c>
      <c r="BH209" s="261" t="s">
        <v>587</v>
      </c>
      <c r="BI209" s="293">
        <v>0.1305</v>
      </c>
      <c r="BJ209" s="261" t="s">
        <v>596</v>
      </c>
      <c r="BK209" s="261" t="s">
        <v>442</v>
      </c>
      <c r="BL209" s="294">
        <f t="shared" si="57"/>
        <v>5.6400000000000006E-2</v>
      </c>
      <c r="BM209" s="261" t="s">
        <v>442</v>
      </c>
      <c r="BN209" s="261" t="s">
        <v>442</v>
      </c>
      <c r="BO209" s="261" t="s">
        <v>442</v>
      </c>
      <c r="BP209" s="261" t="s">
        <v>442</v>
      </c>
      <c r="BQ209" s="261" t="s">
        <v>442</v>
      </c>
      <c r="BR209" s="261" t="s">
        <v>442</v>
      </c>
      <c r="BS209" s="261" t="s">
        <v>442</v>
      </c>
      <c r="BT209" s="261" t="s">
        <v>442</v>
      </c>
      <c r="BU209" s="261" t="s">
        <v>442</v>
      </c>
      <c r="BV209" s="261" t="s">
        <v>442</v>
      </c>
      <c r="BW209" s="261" t="s">
        <v>442</v>
      </c>
      <c r="BX209" s="261" t="s">
        <v>442</v>
      </c>
      <c r="BY209" s="261" t="s">
        <v>442</v>
      </c>
      <c r="BZ209" s="261" t="s">
        <v>442</v>
      </c>
      <c r="CA209" s="261" t="s">
        <v>442</v>
      </c>
      <c r="CB209" s="261" t="s">
        <v>442</v>
      </c>
      <c r="CC209" s="290">
        <v>0</v>
      </c>
      <c r="CD209" s="261" t="s">
        <v>442</v>
      </c>
      <c r="CE209" s="261" t="s">
        <v>442</v>
      </c>
      <c r="CF209" s="261" t="s">
        <v>442</v>
      </c>
      <c r="CG209" s="261" t="s">
        <v>442</v>
      </c>
      <c r="CH209" s="261" t="s">
        <v>442</v>
      </c>
      <c r="CI209" s="261" t="s">
        <v>442</v>
      </c>
      <c r="CJ209" s="261" t="s">
        <v>442</v>
      </c>
      <c r="CK209" s="261" t="s">
        <v>442</v>
      </c>
      <c r="CL209" s="261" t="s">
        <v>442</v>
      </c>
      <c r="CM209" s="261" t="s">
        <v>442</v>
      </c>
      <c r="CN209" s="261" t="s">
        <v>442</v>
      </c>
      <c r="CO209" s="261" t="s">
        <v>442</v>
      </c>
      <c r="CP209" s="261" t="s">
        <v>442</v>
      </c>
      <c r="CQ209" s="261" t="s">
        <v>442</v>
      </c>
      <c r="CR209" s="261" t="s">
        <v>588</v>
      </c>
      <c r="CS209" s="261" t="s">
        <v>433</v>
      </c>
      <c r="CT209" s="261" t="s">
        <v>442</v>
      </c>
      <c r="CU209" s="261" t="s">
        <v>589</v>
      </c>
      <c r="CV209" s="261" t="s">
        <v>442</v>
      </c>
      <c r="CW209" s="261" t="s">
        <v>442</v>
      </c>
      <c r="CX209" s="293">
        <f t="shared" si="58"/>
        <v>0.49567128881327094</v>
      </c>
      <c r="CY209" s="289">
        <v>11755000</v>
      </c>
      <c r="CZ209" s="287">
        <v>45801</v>
      </c>
      <c r="DA209" s="293">
        <v>0.6350120764858993</v>
      </c>
      <c r="DB209" s="261" t="s">
        <v>442</v>
      </c>
      <c r="DC209" s="261" t="s">
        <v>442</v>
      </c>
      <c r="DD209" s="261" t="s">
        <v>577</v>
      </c>
    </row>
    <row r="210" spans="1:108">
      <c r="A210" s="264" t="s">
        <v>380</v>
      </c>
      <c r="B210" s="284">
        <v>2514</v>
      </c>
      <c r="C210" s="284">
        <f t="shared" si="48"/>
        <v>2514</v>
      </c>
      <c r="D210" s="285">
        <v>8786</v>
      </c>
      <c r="E210" s="286">
        <f t="shared" si="49"/>
        <v>8786</v>
      </c>
      <c r="F210" s="287">
        <v>45869</v>
      </c>
      <c r="G210" s="285" t="s">
        <v>159</v>
      </c>
      <c r="H210" s="285" t="s">
        <v>573</v>
      </c>
      <c r="I210" s="261">
        <v>2021</v>
      </c>
      <c r="J210" s="261" t="s">
        <v>574</v>
      </c>
      <c r="K210" s="261" t="s">
        <v>575</v>
      </c>
      <c r="L210" s="288">
        <v>1641320</v>
      </c>
      <c r="M210" s="261" t="s">
        <v>576</v>
      </c>
      <c r="N210" s="261" t="s">
        <v>577</v>
      </c>
      <c r="O210" s="261" t="s">
        <v>578</v>
      </c>
      <c r="P210" s="287">
        <v>45504</v>
      </c>
      <c r="Q210" s="287" t="s">
        <v>592</v>
      </c>
      <c r="R210" s="261" t="s">
        <v>577</v>
      </c>
      <c r="S210" s="261" t="s">
        <v>580</v>
      </c>
      <c r="T210" s="261">
        <v>7</v>
      </c>
      <c r="U210" s="288">
        <v>0</v>
      </c>
      <c r="V210" s="289">
        <v>0</v>
      </c>
      <c r="W210" s="261" t="str">
        <f t="shared" si="50"/>
        <v>PERF</v>
      </c>
      <c r="X210" s="261" t="s">
        <v>581</v>
      </c>
      <c r="Y210" s="261" t="s">
        <v>581</v>
      </c>
      <c r="Z210" s="261" t="s">
        <v>573</v>
      </c>
      <c r="AA210" s="264" t="s">
        <v>380</v>
      </c>
      <c r="AB210" s="286">
        <f t="shared" si="51"/>
        <v>2514</v>
      </c>
      <c r="AC210" s="286">
        <v>7223</v>
      </c>
      <c r="AD210" s="286">
        <f t="shared" si="52"/>
        <v>7223</v>
      </c>
      <c r="AE210" s="261" t="s">
        <v>597</v>
      </c>
      <c r="AF210" s="261" t="s">
        <v>583</v>
      </c>
      <c r="AG210" s="290">
        <v>7122555</v>
      </c>
      <c r="AH210" s="261" t="s">
        <v>583</v>
      </c>
      <c r="AI210" s="291">
        <v>41529</v>
      </c>
      <c r="AJ210" s="261" t="s">
        <v>584</v>
      </c>
      <c r="AK210" s="292">
        <v>45688</v>
      </c>
      <c r="AL210" s="292" t="s">
        <v>585</v>
      </c>
      <c r="AM210" s="292" t="s">
        <v>442</v>
      </c>
      <c r="AN210" s="261" t="s">
        <v>442</v>
      </c>
      <c r="AO210" s="261" t="s">
        <v>442</v>
      </c>
      <c r="AP210" s="261" t="s">
        <v>442</v>
      </c>
      <c r="AQ210" s="261" t="s">
        <v>442</v>
      </c>
      <c r="AR210" s="290">
        <v>167</v>
      </c>
      <c r="AS210" s="287">
        <f t="shared" si="56"/>
        <v>50879</v>
      </c>
      <c r="AT210" s="261">
        <v>180</v>
      </c>
      <c r="AU210" s="261" t="s">
        <v>442</v>
      </c>
      <c r="AV210" s="290">
        <v>5941628</v>
      </c>
      <c r="AW210" s="290">
        <v>5856609.8600000003</v>
      </c>
      <c r="AX210" s="261" t="s">
        <v>442</v>
      </c>
      <c r="AY210" s="261" t="s">
        <v>442</v>
      </c>
      <c r="AZ210" s="290">
        <v>5941628</v>
      </c>
      <c r="BA210" s="261">
        <v>100</v>
      </c>
      <c r="BB210" s="261" t="s">
        <v>442</v>
      </c>
      <c r="BC210" s="261" t="s">
        <v>586</v>
      </c>
      <c r="BD210" s="261" t="s">
        <v>586</v>
      </c>
      <c r="BE210" s="289">
        <v>74552</v>
      </c>
      <c r="BF210" s="261" t="s">
        <v>442</v>
      </c>
      <c r="BG210" s="261" t="s">
        <v>442</v>
      </c>
      <c r="BH210" s="261" t="s">
        <v>587</v>
      </c>
      <c r="BI210" s="293">
        <v>0.1421</v>
      </c>
      <c r="BJ210" s="261" t="s">
        <v>591</v>
      </c>
      <c r="BK210" s="261" t="s">
        <v>442</v>
      </c>
      <c r="BL210" s="294">
        <f t="shared" si="57"/>
        <v>6.8000000000000005E-2</v>
      </c>
      <c r="BM210" s="261" t="s">
        <v>442</v>
      </c>
      <c r="BN210" s="261" t="s">
        <v>442</v>
      </c>
      <c r="BO210" s="261" t="s">
        <v>442</v>
      </c>
      <c r="BP210" s="261" t="s">
        <v>442</v>
      </c>
      <c r="BQ210" s="261" t="s">
        <v>442</v>
      </c>
      <c r="BR210" s="261" t="s">
        <v>442</v>
      </c>
      <c r="BS210" s="261" t="s">
        <v>442</v>
      </c>
      <c r="BT210" s="261" t="s">
        <v>442</v>
      </c>
      <c r="BU210" s="261" t="s">
        <v>442</v>
      </c>
      <c r="BV210" s="261" t="s">
        <v>442</v>
      </c>
      <c r="BW210" s="261" t="s">
        <v>442</v>
      </c>
      <c r="BX210" s="261" t="s">
        <v>442</v>
      </c>
      <c r="BY210" s="261" t="s">
        <v>442</v>
      </c>
      <c r="BZ210" s="261" t="s">
        <v>442</v>
      </c>
      <c r="CA210" s="261" t="s">
        <v>442</v>
      </c>
      <c r="CB210" s="261" t="s">
        <v>442</v>
      </c>
      <c r="CC210" s="290">
        <v>0</v>
      </c>
      <c r="CD210" s="261" t="s">
        <v>442</v>
      </c>
      <c r="CE210" s="261" t="s">
        <v>442</v>
      </c>
      <c r="CF210" s="261" t="s">
        <v>442</v>
      </c>
      <c r="CG210" s="261" t="s">
        <v>442</v>
      </c>
      <c r="CH210" s="261" t="s">
        <v>442</v>
      </c>
      <c r="CI210" s="261" t="s">
        <v>442</v>
      </c>
      <c r="CJ210" s="261" t="s">
        <v>442</v>
      </c>
      <c r="CK210" s="261" t="s">
        <v>442</v>
      </c>
      <c r="CL210" s="261" t="s">
        <v>442</v>
      </c>
      <c r="CM210" s="261" t="s">
        <v>442</v>
      </c>
      <c r="CN210" s="261" t="s">
        <v>442</v>
      </c>
      <c r="CO210" s="261" t="s">
        <v>442</v>
      </c>
      <c r="CP210" s="261" t="s">
        <v>442</v>
      </c>
      <c r="CQ210" s="261" t="s">
        <v>442</v>
      </c>
      <c r="CR210" s="261" t="s">
        <v>588</v>
      </c>
      <c r="CS210" s="261" t="s">
        <v>433</v>
      </c>
      <c r="CT210" s="261" t="s">
        <v>442</v>
      </c>
      <c r="CU210" s="261" t="s">
        <v>589</v>
      </c>
      <c r="CV210" s="261" t="s">
        <v>442</v>
      </c>
      <c r="CW210" s="261" t="s">
        <v>442</v>
      </c>
      <c r="CX210" s="293">
        <f t="shared" si="58"/>
        <v>0.59283875392697949</v>
      </c>
      <c r="CY210" s="289">
        <v>10022334</v>
      </c>
      <c r="CZ210" s="287">
        <v>45378</v>
      </c>
      <c r="DA210" s="293">
        <v>0.77516725323560753</v>
      </c>
      <c r="DB210" s="261" t="s">
        <v>442</v>
      </c>
      <c r="DC210" s="261" t="s">
        <v>442</v>
      </c>
      <c r="DD210" s="261" t="s">
        <v>577</v>
      </c>
    </row>
    <row r="211" spans="1:108">
      <c r="A211" s="264" t="s">
        <v>380</v>
      </c>
      <c r="B211" s="284">
        <v>2489</v>
      </c>
      <c r="C211" s="284">
        <f t="shared" si="48"/>
        <v>2489</v>
      </c>
      <c r="D211" s="285">
        <v>11353</v>
      </c>
      <c r="E211" s="286">
        <f t="shared" si="49"/>
        <v>11353</v>
      </c>
      <c r="F211" s="287">
        <v>45869</v>
      </c>
      <c r="G211" s="285" t="s">
        <v>159</v>
      </c>
      <c r="H211" s="285" t="s">
        <v>573</v>
      </c>
      <c r="I211" s="261">
        <v>2021</v>
      </c>
      <c r="J211" s="261" t="s">
        <v>574</v>
      </c>
      <c r="K211" s="261" t="s">
        <v>575</v>
      </c>
      <c r="L211" s="288">
        <v>676180</v>
      </c>
      <c r="M211" s="261" t="s">
        <v>576</v>
      </c>
      <c r="N211" s="261" t="s">
        <v>577</v>
      </c>
      <c r="O211" s="261" t="s">
        <v>578</v>
      </c>
      <c r="P211" s="287">
        <v>45439</v>
      </c>
      <c r="Q211" s="287" t="s">
        <v>579</v>
      </c>
      <c r="R211" s="261" t="s">
        <v>577</v>
      </c>
      <c r="S211" s="261" t="s">
        <v>580</v>
      </c>
      <c r="T211" s="261">
        <v>5</v>
      </c>
      <c r="U211" s="288">
        <v>0</v>
      </c>
      <c r="V211" s="289">
        <v>0</v>
      </c>
      <c r="W211" s="261" t="str">
        <f t="shared" si="50"/>
        <v>PERF</v>
      </c>
      <c r="X211" s="261" t="s">
        <v>581</v>
      </c>
      <c r="Y211" s="261" t="s">
        <v>581</v>
      </c>
      <c r="Z211" s="261" t="s">
        <v>573</v>
      </c>
      <c r="AA211" s="264" t="s">
        <v>380</v>
      </c>
      <c r="AB211" s="286">
        <f t="shared" si="51"/>
        <v>2489</v>
      </c>
      <c r="AC211" s="286">
        <v>8489</v>
      </c>
      <c r="AD211" s="286">
        <f t="shared" si="52"/>
        <v>8489</v>
      </c>
      <c r="AE211" s="261" t="s">
        <v>593</v>
      </c>
      <c r="AF211" s="261" t="s">
        <v>583</v>
      </c>
      <c r="AG211" s="290">
        <v>2864994</v>
      </c>
      <c r="AH211" s="261" t="s">
        <v>583</v>
      </c>
      <c r="AI211" s="291">
        <v>45260</v>
      </c>
      <c r="AJ211" s="261" t="s">
        <v>584</v>
      </c>
      <c r="AK211" s="292">
        <v>45688</v>
      </c>
      <c r="AL211" s="292" t="s">
        <v>585</v>
      </c>
      <c r="AM211" s="292" t="s">
        <v>442</v>
      </c>
      <c r="AN211" s="261" t="s">
        <v>442</v>
      </c>
      <c r="AO211" s="261" t="s">
        <v>442</v>
      </c>
      <c r="AP211" s="261" t="s">
        <v>442</v>
      </c>
      <c r="AQ211" s="261" t="s">
        <v>442</v>
      </c>
      <c r="AR211" s="290">
        <v>165</v>
      </c>
      <c r="AS211" s="287">
        <f t="shared" si="56"/>
        <v>50819</v>
      </c>
      <c r="AT211" s="261">
        <v>180</v>
      </c>
      <c r="AU211" s="261" t="s">
        <v>442</v>
      </c>
      <c r="AV211" s="290">
        <v>1455399</v>
      </c>
      <c r="AW211" s="290">
        <v>1381917.44</v>
      </c>
      <c r="AX211" s="261" t="s">
        <v>442</v>
      </c>
      <c r="AY211" s="261" t="s">
        <v>442</v>
      </c>
      <c r="AZ211" s="290">
        <v>1455399</v>
      </c>
      <c r="BA211" s="261">
        <v>100</v>
      </c>
      <c r="BB211" s="261" t="s">
        <v>442</v>
      </c>
      <c r="BC211" s="261" t="s">
        <v>586</v>
      </c>
      <c r="BD211" s="261" t="s">
        <v>586</v>
      </c>
      <c r="BE211" s="289">
        <v>19783</v>
      </c>
      <c r="BF211" s="261" t="s">
        <v>442</v>
      </c>
      <c r="BG211" s="261" t="s">
        <v>442</v>
      </c>
      <c r="BH211" s="261" t="s">
        <v>587</v>
      </c>
      <c r="BI211" s="293">
        <v>0.15210000000000001</v>
      </c>
      <c r="BJ211" s="261" t="s">
        <v>591</v>
      </c>
      <c r="BK211" s="261" t="s">
        <v>442</v>
      </c>
      <c r="BL211" s="294">
        <f t="shared" si="57"/>
        <v>7.8000000000000014E-2</v>
      </c>
      <c r="BM211" s="261" t="s">
        <v>442</v>
      </c>
      <c r="BN211" s="261" t="s">
        <v>442</v>
      </c>
      <c r="BO211" s="261" t="s">
        <v>442</v>
      </c>
      <c r="BP211" s="261" t="s">
        <v>442</v>
      </c>
      <c r="BQ211" s="261" t="s">
        <v>442</v>
      </c>
      <c r="BR211" s="261" t="s">
        <v>442</v>
      </c>
      <c r="BS211" s="261" t="s">
        <v>442</v>
      </c>
      <c r="BT211" s="261" t="s">
        <v>442</v>
      </c>
      <c r="BU211" s="261" t="s">
        <v>442</v>
      </c>
      <c r="BV211" s="261" t="s">
        <v>442</v>
      </c>
      <c r="BW211" s="261" t="s">
        <v>442</v>
      </c>
      <c r="BX211" s="261" t="s">
        <v>442</v>
      </c>
      <c r="BY211" s="261" t="s">
        <v>442</v>
      </c>
      <c r="BZ211" s="261" t="s">
        <v>442</v>
      </c>
      <c r="CA211" s="261" t="s">
        <v>442</v>
      </c>
      <c r="CB211" s="261" t="s">
        <v>442</v>
      </c>
      <c r="CC211" s="290">
        <v>0</v>
      </c>
      <c r="CD211" s="261" t="s">
        <v>442</v>
      </c>
      <c r="CE211" s="261" t="s">
        <v>442</v>
      </c>
      <c r="CF211" s="261" t="s">
        <v>442</v>
      </c>
      <c r="CG211" s="261" t="s">
        <v>442</v>
      </c>
      <c r="CH211" s="261" t="s">
        <v>442</v>
      </c>
      <c r="CI211" s="261" t="s">
        <v>442</v>
      </c>
      <c r="CJ211" s="261" t="s">
        <v>442</v>
      </c>
      <c r="CK211" s="261" t="s">
        <v>442</v>
      </c>
      <c r="CL211" s="261" t="s">
        <v>442</v>
      </c>
      <c r="CM211" s="261" t="s">
        <v>442</v>
      </c>
      <c r="CN211" s="261" t="s">
        <v>442</v>
      </c>
      <c r="CO211" s="261" t="s">
        <v>442</v>
      </c>
      <c r="CP211" s="261" t="s">
        <v>442</v>
      </c>
      <c r="CQ211" s="261" t="s">
        <v>442</v>
      </c>
      <c r="CR211" s="261" t="s">
        <v>588</v>
      </c>
      <c r="CS211" s="261" t="s">
        <v>433</v>
      </c>
      <c r="CT211" s="261" t="s">
        <v>442</v>
      </c>
      <c r="CU211" s="261" t="s">
        <v>589</v>
      </c>
      <c r="CV211" s="261" t="s">
        <v>442</v>
      </c>
      <c r="CW211" s="261" t="s">
        <v>442</v>
      </c>
      <c r="CX211" s="293">
        <f t="shared" si="58"/>
        <v>0.50799373401829118</v>
      </c>
      <c r="CY211" s="289">
        <v>2864994</v>
      </c>
      <c r="CZ211" s="287">
        <v>45260</v>
      </c>
      <c r="DA211" s="293">
        <v>0.50799373401829118</v>
      </c>
      <c r="DB211" s="261" t="s">
        <v>442</v>
      </c>
      <c r="DC211" s="261" t="s">
        <v>442</v>
      </c>
      <c r="DD211" s="261" t="s">
        <v>577</v>
      </c>
    </row>
    <row r="212" spans="1:108">
      <c r="A212" s="264" t="s">
        <v>380</v>
      </c>
      <c r="B212" s="284">
        <v>2434</v>
      </c>
      <c r="C212" s="284">
        <f t="shared" si="48"/>
        <v>2434</v>
      </c>
      <c r="D212" s="285">
        <v>9807</v>
      </c>
      <c r="E212" s="286">
        <f t="shared" si="49"/>
        <v>9807</v>
      </c>
      <c r="F212" s="287">
        <v>45869</v>
      </c>
      <c r="G212" s="285" t="s">
        <v>159</v>
      </c>
      <c r="H212" s="285" t="s">
        <v>573</v>
      </c>
      <c r="I212" s="261">
        <v>2021</v>
      </c>
      <c r="J212" s="261" t="s">
        <v>574</v>
      </c>
      <c r="K212" s="261" t="s">
        <v>575</v>
      </c>
      <c r="L212" s="288">
        <v>1020120</v>
      </c>
      <c r="M212" s="261" t="s">
        <v>576</v>
      </c>
      <c r="N212" s="261" t="s">
        <v>577</v>
      </c>
      <c r="O212" s="261" t="s">
        <v>578</v>
      </c>
      <c r="P212" s="287">
        <v>45261</v>
      </c>
      <c r="Q212" s="287" t="s">
        <v>590</v>
      </c>
      <c r="R212" s="261" t="s">
        <v>577</v>
      </c>
      <c r="S212" s="261" t="s">
        <v>580</v>
      </c>
      <c r="T212" s="261">
        <v>15</v>
      </c>
      <c r="U212" s="288">
        <v>0</v>
      </c>
      <c r="V212" s="289">
        <v>0</v>
      </c>
      <c r="W212" s="261" t="str">
        <f t="shared" si="50"/>
        <v>PERF</v>
      </c>
      <c r="X212" s="261" t="s">
        <v>581</v>
      </c>
      <c r="Y212" s="261" t="s">
        <v>581</v>
      </c>
      <c r="Z212" s="261" t="s">
        <v>573</v>
      </c>
      <c r="AA212" s="264" t="s">
        <v>380</v>
      </c>
      <c r="AB212" s="286">
        <f t="shared" si="51"/>
        <v>2434</v>
      </c>
      <c r="AC212" s="286">
        <v>8431</v>
      </c>
      <c r="AD212" s="286">
        <f t="shared" si="52"/>
        <v>8431</v>
      </c>
      <c r="AE212" s="261" t="s">
        <v>593</v>
      </c>
      <c r="AF212" s="261" t="s">
        <v>583</v>
      </c>
      <c r="AG212" s="290">
        <v>1973439</v>
      </c>
      <c r="AH212" s="261" t="s">
        <v>583</v>
      </c>
      <c r="AI212" s="291">
        <v>45156</v>
      </c>
      <c r="AJ212" s="261" t="s">
        <v>584</v>
      </c>
      <c r="AK212" s="292">
        <v>45688</v>
      </c>
      <c r="AL212" s="292" t="s">
        <v>585</v>
      </c>
      <c r="AM212" s="292" t="s">
        <v>442</v>
      </c>
      <c r="AN212" s="261" t="s">
        <v>442</v>
      </c>
      <c r="AO212" s="261" t="s">
        <v>442</v>
      </c>
      <c r="AP212" s="261" t="s">
        <v>442</v>
      </c>
      <c r="AQ212" s="261" t="s">
        <v>442</v>
      </c>
      <c r="AR212" s="290">
        <v>167</v>
      </c>
      <c r="AS212" s="287">
        <f t="shared" si="56"/>
        <v>50879</v>
      </c>
      <c r="AT212" s="261">
        <v>180</v>
      </c>
      <c r="AU212" s="261" t="s">
        <v>442</v>
      </c>
      <c r="AV212" s="290">
        <v>725338.14</v>
      </c>
      <c r="AW212" s="290">
        <v>721005.89</v>
      </c>
      <c r="AX212" s="261" t="s">
        <v>442</v>
      </c>
      <c r="AY212" s="261" t="s">
        <v>442</v>
      </c>
      <c r="AZ212" s="290">
        <v>725338.14</v>
      </c>
      <c r="BA212" s="261">
        <v>100</v>
      </c>
      <c r="BB212" s="261" t="s">
        <v>442</v>
      </c>
      <c r="BC212" s="261" t="s">
        <v>586</v>
      </c>
      <c r="BD212" s="261" t="s">
        <v>586</v>
      </c>
      <c r="BE212" s="289">
        <v>8059</v>
      </c>
      <c r="BF212" s="261" t="s">
        <v>442</v>
      </c>
      <c r="BG212" s="261" t="s">
        <v>442</v>
      </c>
      <c r="BH212" s="261" t="s">
        <v>587</v>
      </c>
      <c r="BI212" s="293">
        <v>0.1371</v>
      </c>
      <c r="BJ212" s="261" t="s">
        <v>591</v>
      </c>
      <c r="BK212" s="261" t="s">
        <v>442</v>
      </c>
      <c r="BL212" s="294">
        <f t="shared" si="57"/>
        <v>6.3E-2</v>
      </c>
      <c r="BM212" s="261" t="s">
        <v>442</v>
      </c>
      <c r="BN212" s="261" t="s">
        <v>442</v>
      </c>
      <c r="BO212" s="261" t="s">
        <v>442</v>
      </c>
      <c r="BP212" s="261" t="s">
        <v>442</v>
      </c>
      <c r="BQ212" s="261" t="s">
        <v>442</v>
      </c>
      <c r="BR212" s="261" t="s">
        <v>442</v>
      </c>
      <c r="BS212" s="261" t="s">
        <v>442</v>
      </c>
      <c r="BT212" s="261" t="s">
        <v>442</v>
      </c>
      <c r="BU212" s="261" t="s">
        <v>442</v>
      </c>
      <c r="BV212" s="261" t="s">
        <v>442</v>
      </c>
      <c r="BW212" s="261" t="s">
        <v>442</v>
      </c>
      <c r="BX212" s="261" t="s">
        <v>442</v>
      </c>
      <c r="BY212" s="261" t="s">
        <v>442</v>
      </c>
      <c r="BZ212" s="261" t="s">
        <v>442</v>
      </c>
      <c r="CA212" s="261" t="s">
        <v>442</v>
      </c>
      <c r="CB212" s="261" t="s">
        <v>442</v>
      </c>
      <c r="CC212" s="290">
        <v>0</v>
      </c>
      <c r="CD212" s="261" t="s">
        <v>442</v>
      </c>
      <c r="CE212" s="261" t="s">
        <v>442</v>
      </c>
      <c r="CF212" s="261" t="s">
        <v>442</v>
      </c>
      <c r="CG212" s="261" t="s">
        <v>442</v>
      </c>
      <c r="CH212" s="261" t="s">
        <v>442</v>
      </c>
      <c r="CI212" s="261" t="s">
        <v>442</v>
      </c>
      <c r="CJ212" s="261" t="s">
        <v>442</v>
      </c>
      <c r="CK212" s="261" t="s">
        <v>442</v>
      </c>
      <c r="CL212" s="261" t="s">
        <v>442</v>
      </c>
      <c r="CM212" s="261" t="s">
        <v>442</v>
      </c>
      <c r="CN212" s="261" t="s">
        <v>442</v>
      </c>
      <c r="CO212" s="261" t="s">
        <v>442</v>
      </c>
      <c r="CP212" s="261" t="s">
        <v>442</v>
      </c>
      <c r="CQ212" s="261" t="s">
        <v>442</v>
      </c>
      <c r="CR212" s="261" t="s">
        <v>588</v>
      </c>
      <c r="CS212" s="261" t="s">
        <v>433</v>
      </c>
      <c r="CT212" s="261" t="s">
        <v>442</v>
      </c>
      <c r="CU212" s="261" t="s">
        <v>589</v>
      </c>
      <c r="CV212" s="261" t="s">
        <v>442</v>
      </c>
      <c r="CW212" s="261" t="s">
        <v>442</v>
      </c>
      <c r="CX212" s="293">
        <f t="shared" si="58"/>
        <v>0.16317315849325284</v>
      </c>
      <c r="CY212" s="289">
        <v>4445205</v>
      </c>
      <c r="CZ212" s="287">
        <v>45456</v>
      </c>
      <c r="DA212" s="293">
        <v>0.59677902382592019</v>
      </c>
      <c r="DB212" s="261" t="s">
        <v>442</v>
      </c>
      <c r="DC212" s="261" t="s">
        <v>442</v>
      </c>
      <c r="DD212" s="261" t="s">
        <v>577</v>
      </c>
    </row>
    <row r="213" spans="1:108">
      <c r="A213" s="264" t="s">
        <v>380</v>
      </c>
      <c r="B213" s="284">
        <v>1914</v>
      </c>
      <c r="C213" s="284">
        <f t="shared" si="48"/>
        <v>1914</v>
      </c>
      <c r="D213" s="285">
        <v>9976</v>
      </c>
      <c r="E213" s="286">
        <f t="shared" si="49"/>
        <v>9976</v>
      </c>
      <c r="F213" s="287">
        <v>45869</v>
      </c>
      <c r="G213" s="285" t="s">
        <v>159</v>
      </c>
      <c r="H213" s="285" t="s">
        <v>573</v>
      </c>
      <c r="I213" s="261">
        <v>2021</v>
      </c>
      <c r="J213" s="261" t="s">
        <v>574</v>
      </c>
      <c r="K213" s="261" t="s">
        <v>575</v>
      </c>
      <c r="L213" s="288">
        <v>4684560</v>
      </c>
      <c r="M213" s="261" t="s">
        <v>576</v>
      </c>
      <c r="N213" s="261" t="s">
        <v>577</v>
      </c>
      <c r="O213" s="261" t="s">
        <v>578</v>
      </c>
      <c r="P213" s="287">
        <v>43489</v>
      </c>
      <c r="Q213" s="287" t="s">
        <v>592</v>
      </c>
      <c r="R213" s="261" t="s">
        <v>577</v>
      </c>
      <c r="S213" s="261" t="s">
        <v>580</v>
      </c>
      <c r="T213" s="261">
        <v>8</v>
      </c>
      <c r="U213" s="288">
        <v>0</v>
      </c>
      <c r="V213" s="289">
        <v>0</v>
      </c>
      <c r="W213" s="261" t="str">
        <f t="shared" si="50"/>
        <v>PERF</v>
      </c>
      <c r="X213" s="261" t="s">
        <v>581</v>
      </c>
      <c r="Y213" s="261" t="s">
        <v>581</v>
      </c>
      <c r="Z213" s="261" t="s">
        <v>573</v>
      </c>
      <c r="AA213" s="264" t="s">
        <v>380</v>
      </c>
      <c r="AB213" s="286">
        <f t="shared" si="51"/>
        <v>1914</v>
      </c>
      <c r="AC213" s="286">
        <v>7865</v>
      </c>
      <c r="AD213" s="286">
        <f t="shared" si="52"/>
        <v>7865</v>
      </c>
      <c r="AE213" s="261" t="s">
        <v>582</v>
      </c>
      <c r="AF213" s="261" t="s">
        <v>583</v>
      </c>
      <c r="AG213" s="290">
        <v>31130151</v>
      </c>
      <c r="AH213" s="261" t="s">
        <v>583</v>
      </c>
      <c r="AI213" s="291">
        <v>43304</v>
      </c>
      <c r="AJ213" s="261" t="s">
        <v>584</v>
      </c>
      <c r="AK213" s="292">
        <v>45688</v>
      </c>
      <c r="AL213" s="292" t="s">
        <v>585</v>
      </c>
      <c r="AM213" s="292" t="s">
        <v>442</v>
      </c>
      <c r="AN213" s="261" t="s">
        <v>442</v>
      </c>
      <c r="AO213" s="261" t="s">
        <v>442</v>
      </c>
      <c r="AP213" s="261" t="s">
        <v>442</v>
      </c>
      <c r="AQ213" s="261" t="s">
        <v>442</v>
      </c>
      <c r="AR213" s="290">
        <v>101</v>
      </c>
      <c r="AS213" s="287">
        <f t="shared" si="56"/>
        <v>48899</v>
      </c>
      <c r="AT213" s="261">
        <v>180</v>
      </c>
      <c r="AU213" s="261" t="s">
        <v>442</v>
      </c>
      <c r="AV213" s="290">
        <v>16619951</v>
      </c>
      <c r="AW213" s="290">
        <v>12889595.18</v>
      </c>
      <c r="AX213" s="261" t="s">
        <v>442</v>
      </c>
      <c r="AY213" s="261" t="s">
        <v>442</v>
      </c>
      <c r="AZ213" s="290">
        <v>16619951</v>
      </c>
      <c r="BA213" s="261">
        <v>100</v>
      </c>
      <c r="BB213" s="261" t="s">
        <v>442</v>
      </c>
      <c r="BC213" s="261" t="s">
        <v>586</v>
      </c>
      <c r="BD213" s="261" t="s">
        <v>586</v>
      </c>
      <c r="BE213" s="289">
        <v>206681</v>
      </c>
      <c r="BF213" s="261" t="s">
        <v>442</v>
      </c>
      <c r="BG213" s="261" t="s">
        <v>442</v>
      </c>
      <c r="BH213" s="261" t="s">
        <v>587</v>
      </c>
      <c r="BI213" s="293">
        <v>0.12670000000000001</v>
      </c>
      <c r="BJ213" s="261" t="s">
        <v>596</v>
      </c>
      <c r="BK213" s="261" t="s">
        <v>442</v>
      </c>
      <c r="BL213" s="294">
        <f t="shared" si="57"/>
        <v>5.2600000000000008E-2</v>
      </c>
      <c r="BM213" s="261" t="s">
        <v>442</v>
      </c>
      <c r="BN213" s="261" t="s">
        <v>442</v>
      </c>
      <c r="BO213" s="261" t="s">
        <v>442</v>
      </c>
      <c r="BP213" s="261" t="s">
        <v>442</v>
      </c>
      <c r="BQ213" s="261" t="s">
        <v>442</v>
      </c>
      <c r="BR213" s="261" t="s">
        <v>442</v>
      </c>
      <c r="BS213" s="261" t="s">
        <v>442</v>
      </c>
      <c r="BT213" s="261" t="s">
        <v>442</v>
      </c>
      <c r="BU213" s="261" t="s">
        <v>442</v>
      </c>
      <c r="BV213" s="261" t="s">
        <v>442</v>
      </c>
      <c r="BW213" s="261" t="s">
        <v>442</v>
      </c>
      <c r="BX213" s="261" t="s">
        <v>442</v>
      </c>
      <c r="BY213" s="261" t="s">
        <v>442</v>
      </c>
      <c r="BZ213" s="261" t="s">
        <v>442</v>
      </c>
      <c r="CA213" s="261" t="s">
        <v>442</v>
      </c>
      <c r="CB213" s="261" t="s">
        <v>442</v>
      </c>
      <c r="CC213" s="290">
        <v>0</v>
      </c>
      <c r="CD213" s="261" t="s">
        <v>442</v>
      </c>
      <c r="CE213" s="261" t="s">
        <v>442</v>
      </c>
      <c r="CF213" s="261" t="s">
        <v>442</v>
      </c>
      <c r="CG213" s="261" t="s">
        <v>442</v>
      </c>
      <c r="CH213" s="261" t="s">
        <v>442</v>
      </c>
      <c r="CI213" s="261" t="s">
        <v>442</v>
      </c>
      <c r="CJ213" s="261" t="s">
        <v>442</v>
      </c>
      <c r="CK213" s="261" t="s">
        <v>442</v>
      </c>
      <c r="CL213" s="261" t="s">
        <v>442</v>
      </c>
      <c r="CM213" s="261" t="s">
        <v>442</v>
      </c>
      <c r="CN213" s="261" t="s">
        <v>442</v>
      </c>
      <c r="CO213" s="261" t="s">
        <v>442</v>
      </c>
      <c r="CP213" s="261" t="s">
        <v>442</v>
      </c>
      <c r="CQ213" s="261" t="s">
        <v>442</v>
      </c>
      <c r="CR213" s="261" t="s">
        <v>588</v>
      </c>
      <c r="CS213" s="261" t="s">
        <v>433</v>
      </c>
      <c r="CT213" s="261" t="s">
        <v>442</v>
      </c>
      <c r="CU213" s="261" t="s">
        <v>589</v>
      </c>
      <c r="CV213" s="261" t="s">
        <v>442</v>
      </c>
      <c r="CW213" s="261" t="s">
        <v>442</v>
      </c>
      <c r="CX213" s="293">
        <f t="shared" si="58"/>
        <v>0.62056160393319226</v>
      </c>
      <c r="CY213" s="289">
        <v>26782113</v>
      </c>
      <c r="CZ213" s="287">
        <v>45140</v>
      </c>
      <c r="DA213" s="293">
        <v>0.58489298590700423</v>
      </c>
      <c r="DB213" s="261" t="s">
        <v>442</v>
      </c>
      <c r="DC213" s="261" t="s">
        <v>442</v>
      </c>
      <c r="DD213" s="261" t="s">
        <v>577</v>
      </c>
    </row>
    <row r="214" spans="1:108">
      <c r="A214" s="264" t="s">
        <v>380</v>
      </c>
      <c r="B214" s="284">
        <v>1249</v>
      </c>
      <c r="C214" s="284">
        <f t="shared" si="48"/>
        <v>1249</v>
      </c>
      <c r="D214" s="285">
        <v>8805</v>
      </c>
      <c r="E214" s="286">
        <f t="shared" si="49"/>
        <v>8805</v>
      </c>
      <c r="F214" s="287">
        <v>45869</v>
      </c>
      <c r="G214" s="285" t="s">
        <v>159</v>
      </c>
      <c r="H214" s="285" t="s">
        <v>573</v>
      </c>
      <c r="I214" s="261">
        <v>2021</v>
      </c>
      <c r="J214" s="261" t="s">
        <v>574</v>
      </c>
      <c r="K214" s="261" t="s">
        <v>575</v>
      </c>
      <c r="L214" s="288">
        <v>397123</v>
      </c>
      <c r="M214" s="261" t="s">
        <v>576</v>
      </c>
      <c r="N214" s="261" t="s">
        <v>577</v>
      </c>
      <c r="O214" s="261" t="s">
        <v>578</v>
      </c>
      <c r="P214" s="287">
        <v>41353</v>
      </c>
      <c r="Q214" s="287" t="s">
        <v>579</v>
      </c>
      <c r="R214" s="261" t="s">
        <v>577</v>
      </c>
      <c r="S214" s="261" t="s">
        <v>580</v>
      </c>
      <c r="T214" s="261">
        <v>130</v>
      </c>
      <c r="U214" s="288">
        <v>0</v>
      </c>
      <c r="V214" s="289">
        <v>0</v>
      </c>
      <c r="W214" s="261" t="str">
        <f t="shared" si="50"/>
        <v>PERF</v>
      </c>
      <c r="X214" s="261" t="s">
        <v>581</v>
      </c>
      <c r="Y214" s="261" t="s">
        <v>581</v>
      </c>
      <c r="Z214" s="261" t="s">
        <v>573</v>
      </c>
      <c r="AA214" s="264" t="s">
        <v>380</v>
      </c>
      <c r="AB214" s="286">
        <f t="shared" si="51"/>
        <v>1249</v>
      </c>
      <c r="AC214" s="286">
        <v>7128</v>
      </c>
      <c r="AD214" s="286">
        <f t="shared" si="52"/>
        <v>7128</v>
      </c>
      <c r="AE214" s="261" t="s">
        <v>593</v>
      </c>
      <c r="AF214" s="261" t="s">
        <v>583</v>
      </c>
      <c r="AG214" s="290">
        <v>629265</v>
      </c>
      <c r="AH214" s="261" t="s">
        <v>583</v>
      </c>
      <c r="AI214" s="291">
        <v>41151</v>
      </c>
      <c r="AJ214" s="261" t="s">
        <v>584</v>
      </c>
      <c r="AK214" s="292">
        <v>45688</v>
      </c>
      <c r="AL214" s="292" t="s">
        <v>585</v>
      </c>
      <c r="AM214" s="292" t="s">
        <v>442</v>
      </c>
      <c r="AN214" s="261" t="s">
        <v>442</v>
      </c>
      <c r="AO214" s="261" t="s">
        <v>442</v>
      </c>
      <c r="AP214" s="261" t="s">
        <v>442</v>
      </c>
      <c r="AQ214" s="261" t="s">
        <v>442</v>
      </c>
      <c r="AR214" s="290">
        <v>31</v>
      </c>
      <c r="AS214" s="287">
        <f t="shared" si="56"/>
        <v>46799</v>
      </c>
      <c r="AT214" s="261">
        <v>180</v>
      </c>
      <c r="AU214" s="261" t="s">
        <v>442</v>
      </c>
      <c r="AV214" s="290">
        <v>425628</v>
      </c>
      <c r="AW214" s="290">
        <v>149679.28</v>
      </c>
      <c r="AX214" s="261" t="s">
        <v>442</v>
      </c>
      <c r="AY214" s="261" t="s">
        <v>442</v>
      </c>
      <c r="AZ214" s="290">
        <v>425628</v>
      </c>
      <c r="BA214" s="261">
        <v>100</v>
      </c>
      <c r="BB214" s="261" t="s">
        <v>442</v>
      </c>
      <c r="BC214" s="261" t="s">
        <v>586</v>
      </c>
      <c r="BD214" s="261" t="s">
        <v>586</v>
      </c>
      <c r="BE214" s="289">
        <v>5603</v>
      </c>
      <c r="BF214" s="261" t="s">
        <v>442</v>
      </c>
      <c r="BG214" s="261" t="s">
        <v>442</v>
      </c>
      <c r="BH214" s="261" t="s">
        <v>587</v>
      </c>
      <c r="BI214" s="293">
        <v>0.14249999999999999</v>
      </c>
      <c r="BJ214" s="261" t="s">
        <v>596</v>
      </c>
      <c r="BK214" s="261" t="s">
        <v>442</v>
      </c>
      <c r="BL214" s="294">
        <f t="shared" si="57"/>
        <v>6.8399999999999989E-2</v>
      </c>
      <c r="BM214" s="261" t="s">
        <v>442</v>
      </c>
      <c r="BN214" s="261" t="s">
        <v>442</v>
      </c>
      <c r="BO214" s="261" t="s">
        <v>442</v>
      </c>
      <c r="BP214" s="261" t="s">
        <v>442</v>
      </c>
      <c r="BQ214" s="261" t="s">
        <v>442</v>
      </c>
      <c r="BR214" s="261" t="s">
        <v>442</v>
      </c>
      <c r="BS214" s="261" t="s">
        <v>442</v>
      </c>
      <c r="BT214" s="261" t="s">
        <v>442</v>
      </c>
      <c r="BU214" s="261" t="s">
        <v>442</v>
      </c>
      <c r="BV214" s="261" t="s">
        <v>442</v>
      </c>
      <c r="BW214" s="261" t="s">
        <v>442</v>
      </c>
      <c r="BX214" s="261" t="s">
        <v>442</v>
      </c>
      <c r="BY214" s="261" t="s">
        <v>442</v>
      </c>
      <c r="BZ214" s="261" t="s">
        <v>442</v>
      </c>
      <c r="CA214" s="261" t="s">
        <v>442</v>
      </c>
      <c r="CB214" s="261" t="s">
        <v>442</v>
      </c>
      <c r="CC214" s="290">
        <v>5200</v>
      </c>
      <c r="CD214" s="261" t="s">
        <v>442</v>
      </c>
      <c r="CE214" s="261" t="s">
        <v>442</v>
      </c>
      <c r="CF214" s="261" t="s">
        <v>442</v>
      </c>
      <c r="CG214" s="261" t="s">
        <v>442</v>
      </c>
      <c r="CH214" s="261" t="s">
        <v>442</v>
      </c>
      <c r="CI214" s="261" t="s">
        <v>442</v>
      </c>
      <c r="CJ214" s="261" t="s">
        <v>442</v>
      </c>
      <c r="CK214" s="261" t="s">
        <v>442</v>
      </c>
      <c r="CL214" s="261" t="s">
        <v>442</v>
      </c>
      <c r="CM214" s="261" t="s">
        <v>442</v>
      </c>
      <c r="CN214" s="261" t="s">
        <v>442</v>
      </c>
      <c r="CO214" s="261" t="s">
        <v>442</v>
      </c>
      <c r="CP214" s="261" t="s">
        <v>442</v>
      </c>
      <c r="CQ214" s="261" t="s">
        <v>442</v>
      </c>
      <c r="CR214" s="261" t="s">
        <v>588</v>
      </c>
      <c r="CS214" s="261" t="s">
        <v>433</v>
      </c>
      <c r="CT214" s="261" t="s">
        <v>442</v>
      </c>
      <c r="CU214" s="261" t="s">
        <v>594</v>
      </c>
      <c r="CV214" s="261" t="s">
        <v>442</v>
      </c>
      <c r="CW214" s="261" t="s">
        <v>442</v>
      </c>
      <c r="CX214" s="293">
        <f t="shared" si="58"/>
        <v>0.40524344426650621</v>
      </c>
      <c r="CY214" s="289">
        <v>1050302</v>
      </c>
      <c r="CZ214" s="287">
        <v>45132</v>
      </c>
      <c r="DA214" s="293">
        <v>0.67150047250334988</v>
      </c>
      <c r="DB214" s="261" t="s">
        <v>442</v>
      </c>
      <c r="DC214" s="261" t="s">
        <v>442</v>
      </c>
      <c r="DD214" s="261" t="s">
        <v>577</v>
      </c>
    </row>
    <row r="215" spans="1:108">
      <c r="A215" s="264" t="s">
        <v>380</v>
      </c>
      <c r="B215" s="284">
        <v>2548</v>
      </c>
      <c r="C215" s="284">
        <f t="shared" si="48"/>
        <v>2548</v>
      </c>
      <c r="D215" s="285">
        <v>10624</v>
      </c>
      <c r="E215" s="286">
        <f t="shared" si="49"/>
        <v>10624</v>
      </c>
      <c r="F215" s="287">
        <v>45869</v>
      </c>
      <c r="G215" s="285" t="s">
        <v>159</v>
      </c>
      <c r="H215" s="285" t="s">
        <v>573</v>
      </c>
      <c r="I215" s="261">
        <v>2021</v>
      </c>
      <c r="J215" s="261" t="s">
        <v>574</v>
      </c>
      <c r="K215" s="261" t="s">
        <v>575</v>
      </c>
      <c r="L215" s="288">
        <v>0</v>
      </c>
      <c r="M215" s="261" t="s">
        <v>576</v>
      </c>
      <c r="N215" s="261" t="s">
        <v>577</v>
      </c>
      <c r="O215" s="261" t="s">
        <v>578</v>
      </c>
      <c r="P215" s="287">
        <v>44410</v>
      </c>
      <c r="Q215" s="287" t="s">
        <v>590</v>
      </c>
      <c r="R215" s="261" t="s">
        <v>577</v>
      </c>
      <c r="S215" s="261" t="s">
        <v>580</v>
      </c>
      <c r="T215" s="261">
        <v>2</v>
      </c>
      <c r="U215" s="288">
        <v>0</v>
      </c>
      <c r="V215" s="289">
        <v>0</v>
      </c>
      <c r="W215" s="261" t="str">
        <f t="shared" si="50"/>
        <v>PERF</v>
      </c>
      <c r="X215" s="261" t="s">
        <v>581</v>
      </c>
      <c r="Y215" s="261" t="s">
        <v>581</v>
      </c>
      <c r="Z215" s="261" t="s">
        <v>573</v>
      </c>
      <c r="AA215" s="264" t="s">
        <v>380</v>
      </c>
      <c r="AB215" s="286">
        <f t="shared" si="51"/>
        <v>2548</v>
      </c>
      <c r="AC215" s="286">
        <v>8175</v>
      </c>
      <c r="AD215" s="286">
        <f t="shared" si="52"/>
        <v>8175</v>
      </c>
      <c r="AE215" s="261" t="s">
        <v>582</v>
      </c>
      <c r="AF215" s="261" t="s">
        <v>583</v>
      </c>
      <c r="AG215" s="290">
        <v>5206943</v>
      </c>
      <c r="AH215" s="261" t="s">
        <v>583</v>
      </c>
      <c r="AI215" s="291">
        <v>44336</v>
      </c>
      <c r="AJ215" s="261" t="s">
        <v>584</v>
      </c>
      <c r="AK215" s="292">
        <v>45688</v>
      </c>
      <c r="AL215" s="292" t="s">
        <v>585</v>
      </c>
      <c r="AM215" s="292" t="s">
        <v>442</v>
      </c>
      <c r="AN215" s="261" t="s">
        <v>442</v>
      </c>
      <c r="AO215" s="261" t="s">
        <v>442</v>
      </c>
      <c r="AP215" s="261" t="s">
        <v>442</v>
      </c>
      <c r="AQ215" s="261" t="s">
        <v>442</v>
      </c>
      <c r="AR215" s="290">
        <v>132</v>
      </c>
      <c r="AS215" s="287">
        <f t="shared" si="56"/>
        <v>49829</v>
      </c>
      <c r="AT215" s="261">
        <v>180</v>
      </c>
      <c r="AU215" s="261" t="s">
        <v>442</v>
      </c>
      <c r="AV215" s="290">
        <v>3947642</v>
      </c>
      <c r="AW215" s="290">
        <v>2114595.34</v>
      </c>
      <c r="AX215" s="261" t="s">
        <v>442</v>
      </c>
      <c r="AY215" s="261" t="s">
        <v>442</v>
      </c>
      <c r="AZ215" s="290">
        <v>3947642</v>
      </c>
      <c r="BA215" s="261">
        <v>100</v>
      </c>
      <c r="BB215" s="261" t="s">
        <v>442</v>
      </c>
      <c r="BC215" s="261" t="s">
        <v>586</v>
      </c>
      <c r="BD215" s="261" t="s">
        <v>586</v>
      </c>
      <c r="BE215" s="289">
        <v>35457</v>
      </c>
      <c r="BF215" s="261" t="s">
        <v>442</v>
      </c>
      <c r="BG215" s="261" t="s">
        <v>442</v>
      </c>
      <c r="BH215" s="261" t="s">
        <v>587</v>
      </c>
      <c r="BI215" s="293">
        <v>0.1421</v>
      </c>
      <c r="BJ215" s="261" t="s">
        <v>591</v>
      </c>
      <c r="BK215" s="261" t="s">
        <v>442</v>
      </c>
      <c r="BL215" s="294">
        <f t="shared" si="57"/>
        <v>6.8000000000000005E-2</v>
      </c>
      <c r="BM215" s="261" t="s">
        <v>442</v>
      </c>
      <c r="BN215" s="261" t="s">
        <v>442</v>
      </c>
      <c r="BO215" s="261" t="s">
        <v>442</v>
      </c>
      <c r="BP215" s="261" t="s">
        <v>442</v>
      </c>
      <c r="BQ215" s="261" t="s">
        <v>442</v>
      </c>
      <c r="BR215" s="261" t="s">
        <v>442</v>
      </c>
      <c r="BS215" s="261" t="s">
        <v>442</v>
      </c>
      <c r="BT215" s="261" t="s">
        <v>442</v>
      </c>
      <c r="BU215" s="261" t="s">
        <v>442</v>
      </c>
      <c r="BV215" s="261" t="s">
        <v>442</v>
      </c>
      <c r="BW215" s="261" t="s">
        <v>442</v>
      </c>
      <c r="BX215" s="261" t="s">
        <v>442</v>
      </c>
      <c r="BY215" s="261" t="s">
        <v>442</v>
      </c>
      <c r="BZ215" s="261" t="s">
        <v>442</v>
      </c>
      <c r="CA215" s="261" t="s">
        <v>442</v>
      </c>
      <c r="CB215" s="261" t="s">
        <v>442</v>
      </c>
      <c r="CC215" s="290">
        <v>1773598</v>
      </c>
      <c r="CD215" s="261" t="s">
        <v>442</v>
      </c>
      <c r="CE215" s="261" t="s">
        <v>442</v>
      </c>
      <c r="CF215" s="261" t="s">
        <v>442</v>
      </c>
      <c r="CG215" s="261" t="s">
        <v>442</v>
      </c>
      <c r="CH215" s="261" t="s">
        <v>442</v>
      </c>
      <c r="CI215" s="261" t="s">
        <v>442</v>
      </c>
      <c r="CJ215" s="261" t="s">
        <v>442</v>
      </c>
      <c r="CK215" s="261" t="s">
        <v>442</v>
      </c>
      <c r="CL215" s="261" t="s">
        <v>442</v>
      </c>
      <c r="CM215" s="261" t="s">
        <v>442</v>
      </c>
      <c r="CN215" s="261" t="s">
        <v>442</v>
      </c>
      <c r="CO215" s="261" t="s">
        <v>442</v>
      </c>
      <c r="CP215" s="261" t="s">
        <v>442</v>
      </c>
      <c r="CQ215" s="261" t="s">
        <v>442</v>
      </c>
      <c r="CR215" s="261" t="s">
        <v>588</v>
      </c>
      <c r="CS215" s="261" t="s">
        <v>433</v>
      </c>
      <c r="CT215" s="261" t="s">
        <v>442</v>
      </c>
      <c r="CU215" s="261" t="s">
        <v>589</v>
      </c>
      <c r="CV215" s="261" t="s">
        <v>442</v>
      </c>
      <c r="CW215" s="261" t="s">
        <v>442</v>
      </c>
      <c r="CX215" s="293">
        <f t="shared" si="58"/>
        <v>0.58920029850746269</v>
      </c>
      <c r="CY215" s="289">
        <v>6700000</v>
      </c>
      <c r="CZ215" s="287">
        <v>45546</v>
      </c>
      <c r="DA215" s="293">
        <v>0.71599996389436182</v>
      </c>
      <c r="DB215" s="261" t="s">
        <v>442</v>
      </c>
      <c r="DC215" s="261" t="s">
        <v>442</v>
      </c>
      <c r="DD215" s="261" t="s">
        <v>577</v>
      </c>
    </row>
    <row r="216" spans="1:108">
      <c r="A216" s="264" t="s">
        <v>380</v>
      </c>
      <c r="B216" s="284">
        <v>1771</v>
      </c>
      <c r="C216" s="284">
        <f t="shared" si="48"/>
        <v>1771</v>
      </c>
      <c r="D216" s="285">
        <v>9767</v>
      </c>
      <c r="E216" s="286">
        <f t="shared" si="49"/>
        <v>9767</v>
      </c>
      <c r="F216" s="287">
        <v>45869</v>
      </c>
      <c r="G216" s="285" t="s">
        <v>159</v>
      </c>
      <c r="H216" s="285" t="s">
        <v>573</v>
      </c>
      <c r="I216" s="261">
        <v>2021</v>
      </c>
      <c r="J216" s="261" t="s">
        <v>574</v>
      </c>
      <c r="K216" s="261" t="s">
        <v>575</v>
      </c>
      <c r="L216" s="288">
        <v>3601248</v>
      </c>
      <c r="M216" s="261" t="s">
        <v>576</v>
      </c>
      <c r="N216" s="261" t="s">
        <v>577</v>
      </c>
      <c r="O216" s="261" t="s">
        <v>578</v>
      </c>
      <c r="P216" s="287">
        <v>43123</v>
      </c>
      <c r="Q216" s="287" t="s">
        <v>592</v>
      </c>
      <c r="R216" s="261" t="s">
        <v>577</v>
      </c>
      <c r="S216" s="261" t="s">
        <v>580</v>
      </c>
      <c r="T216" s="261">
        <v>90</v>
      </c>
      <c r="U216" s="288">
        <v>0</v>
      </c>
      <c r="V216" s="289">
        <v>0</v>
      </c>
      <c r="W216" s="261" t="str">
        <f t="shared" si="50"/>
        <v>PERF</v>
      </c>
      <c r="X216" s="261" t="s">
        <v>581</v>
      </c>
      <c r="Y216" s="261" t="s">
        <v>581</v>
      </c>
      <c r="Z216" s="261" t="s">
        <v>573</v>
      </c>
      <c r="AA216" s="264" t="s">
        <v>380</v>
      </c>
      <c r="AB216" s="286">
        <f t="shared" si="51"/>
        <v>1771</v>
      </c>
      <c r="AC216" s="286">
        <v>7773</v>
      </c>
      <c r="AD216" s="286">
        <f t="shared" si="52"/>
        <v>7773</v>
      </c>
      <c r="AE216" s="261" t="s">
        <v>582</v>
      </c>
      <c r="AF216" s="261" t="s">
        <v>583</v>
      </c>
      <c r="AG216" s="290">
        <v>12987490</v>
      </c>
      <c r="AH216" s="261" t="s">
        <v>583</v>
      </c>
      <c r="AI216" s="291">
        <v>43069</v>
      </c>
      <c r="AJ216" s="261" t="s">
        <v>584</v>
      </c>
      <c r="AK216" s="292">
        <v>45688</v>
      </c>
      <c r="AL216" s="292" t="s">
        <v>585</v>
      </c>
      <c r="AM216" s="292" t="s">
        <v>442</v>
      </c>
      <c r="AN216" s="261" t="s">
        <v>442</v>
      </c>
      <c r="AO216" s="261" t="s">
        <v>442</v>
      </c>
      <c r="AP216" s="261" t="s">
        <v>442</v>
      </c>
      <c r="AQ216" s="261" t="s">
        <v>442</v>
      </c>
      <c r="AR216" s="290">
        <v>89</v>
      </c>
      <c r="AS216" s="287">
        <f t="shared" si="56"/>
        <v>48539</v>
      </c>
      <c r="AT216" s="261">
        <v>180</v>
      </c>
      <c r="AU216" s="261" t="s">
        <v>442</v>
      </c>
      <c r="AV216" s="290">
        <v>7157577</v>
      </c>
      <c r="AW216" s="290">
        <v>2577318.65</v>
      </c>
      <c r="AX216" s="261" t="s">
        <v>442</v>
      </c>
      <c r="AY216" s="261" t="s">
        <v>442</v>
      </c>
      <c r="AZ216" s="290">
        <v>7157577</v>
      </c>
      <c r="BA216" s="261">
        <v>100</v>
      </c>
      <c r="BB216" s="261" t="s">
        <v>442</v>
      </c>
      <c r="BC216" s="261" t="s">
        <v>586</v>
      </c>
      <c r="BD216" s="261" t="s">
        <v>586</v>
      </c>
      <c r="BE216" s="289">
        <v>46395</v>
      </c>
      <c r="BF216" s="261" t="s">
        <v>442</v>
      </c>
      <c r="BG216" s="261" t="s">
        <v>442</v>
      </c>
      <c r="BH216" s="261" t="s">
        <v>587</v>
      </c>
      <c r="BI216" s="293">
        <v>0.14249999999999999</v>
      </c>
      <c r="BJ216" s="261" t="s">
        <v>596</v>
      </c>
      <c r="BK216" s="261" t="s">
        <v>442</v>
      </c>
      <c r="BL216" s="294">
        <f t="shared" si="57"/>
        <v>6.8399999999999989E-2</v>
      </c>
      <c r="BM216" s="261" t="s">
        <v>442</v>
      </c>
      <c r="BN216" s="261" t="s">
        <v>442</v>
      </c>
      <c r="BO216" s="261" t="s">
        <v>442</v>
      </c>
      <c r="BP216" s="261" t="s">
        <v>442</v>
      </c>
      <c r="BQ216" s="261" t="s">
        <v>442</v>
      </c>
      <c r="BR216" s="261" t="s">
        <v>442</v>
      </c>
      <c r="BS216" s="261" t="s">
        <v>442</v>
      </c>
      <c r="BT216" s="261" t="s">
        <v>442</v>
      </c>
      <c r="BU216" s="261" t="s">
        <v>442</v>
      </c>
      <c r="BV216" s="261" t="s">
        <v>442</v>
      </c>
      <c r="BW216" s="261" t="s">
        <v>442</v>
      </c>
      <c r="BX216" s="261" t="s">
        <v>442</v>
      </c>
      <c r="BY216" s="261" t="s">
        <v>442</v>
      </c>
      <c r="BZ216" s="261" t="s">
        <v>442</v>
      </c>
      <c r="CA216" s="261" t="s">
        <v>442</v>
      </c>
      <c r="CB216" s="261" t="s">
        <v>442</v>
      </c>
      <c r="CC216" s="290">
        <v>3000000</v>
      </c>
      <c r="CD216" s="261" t="s">
        <v>442</v>
      </c>
      <c r="CE216" s="261" t="s">
        <v>442</v>
      </c>
      <c r="CF216" s="261" t="s">
        <v>442</v>
      </c>
      <c r="CG216" s="261" t="s">
        <v>442</v>
      </c>
      <c r="CH216" s="261" t="s">
        <v>442</v>
      </c>
      <c r="CI216" s="261" t="s">
        <v>442</v>
      </c>
      <c r="CJ216" s="261" t="s">
        <v>442</v>
      </c>
      <c r="CK216" s="261" t="s">
        <v>442</v>
      </c>
      <c r="CL216" s="261" t="s">
        <v>442</v>
      </c>
      <c r="CM216" s="261" t="s">
        <v>442</v>
      </c>
      <c r="CN216" s="261" t="s">
        <v>442</v>
      </c>
      <c r="CO216" s="261" t="s">
        <v>442</v>
      </c>
      <c r="CP216" s="261" t="s">
        <v>442</v>
      </c>
      <c r="CQ216" s="261" t="s">
        <v>442</v>
      </c>
      <c r="CR216" s="261" t="s">
        <v>588</v>
      </c>
      <c r="CS216" s="261" t="s">
        <v>433</v>
      </c>
      <c r="CT216" s="261" t="s">
        <v>442</v>
      </c>
      <c r="CU216" s="261" t="s">
        <v>589</v>
      </c>
      <c r="CV216" s="261" t="s">
        <v>442</v>
      </c>
      <c r="CW216" s="261" t="s">
        <v>442</v>
      </c>
      <c r="CX216" s="293">
        <f t="shared" si="58"/>
        <v>0.58093250290300802</v>
      </c>
      <c r="CY216" s="289">
        <v>12320841</v>
      </c>
      <c r="CZ216" s="287">
        <v>45400</v>
      </c>
      <c r="DA216" s="293">
        <v>0.55111318364226469</v>
      </c>
      <c r="DB216" s="261" t="s">
        <v>442</v>
      </c>
      <c r="DC216" s="261" t="s">
        <v>442</v>
      </c>
      <c r="DD216" s="261" t="s">
        <v>577</v>
      </c>
    </row>
    <row r="217" spans="1:108">
      <c r="A217" s="264" t="s">
        <v>380</v>
      </c>
      <c r="B217" s="284">
        <v>1414</v>
      </c>
      <c r="C217" s="284">
        <f t="shared" si="48"/>
        <v>1414</v>
      </c>
      <c r="D217" s="285">
        <v>9044</v>
      </c>
      <c r="E217" s="286">
        <f t="shared" si="49"/>
        <v>9044</v>
      </c>
      <c r="F217" s="287">
        <v>45869</v>
      </c>
      <c r="G217" s="285" t="s">
        <v>159</v>
      </c>
      <c r="H217" s="285" t="s">
        <v>573</v>
      </c>
      <c r="I217" s="261">
        <v>2021</v>
      </c>
      <c r="J217" s="261" t="s">
        <v>574</v>
      </c>
      <c r="K217" s="261" t="s">
        <v>575</v>
      </c>
      <c r="L217" s="288">
        <v>475482</v>
      </c>
      <c r="M217" s="261" t="s">
        <v>576</v>
      </c>
      <c r="N217" s="261" t="s">
        <v>577</v>
      </c>
      <c r="O217" s="261" t="s">
        <v>578</v>
      </c>
      <c r="P217" s="287">
        <v>41950</v>
      </c>
      <c r="Q217" s="287" t="s">
        <v>579</v>
      </c>
      <c r="R217" s="261" t="s">
        <v>577</v>
      </c>
      <c r="S217" s="261" t="s">
        <v>580</v>
      </c>
      <c r="T217" s="261">
        <v>122</v>
      </c>
      <c r="U217" s="288">
        <v>0</v>
      </c>
      <c r="V217" s="289">
        <v>0</v>
      </c>
      <c r="W217" s="261" t="str">
        <f t="shared" si="50"/>
        <v>PERF</v>
      </c>
      <c r="X217" s="261" t="s">
        <v>581</v>
      </c>
      <c r="Y217" s="261" t="s">
        <v>581</v>
      </c>
      <c r="Z217" s="261" t="s">
        <v>573</v>
      </c>
      <c r="AA217" s="264" t="s">
        <v>380</v>
      </c>
      <c r="AB217" s="286">
        <f t="shared" si="51"/>
        <v>1414</v>
      </c>
      <c r="AC217" s="286">
        <v>7297</v>
      </c>
      <c r="AD217" s="286">
        <f t="shared" si="52"/>
        <v>7297</v>
      </c>
      <c r="AE217" s="261" t="s">
        <v>582</v>
      </c>
      <c r="AF217" s="261" t="s">
        <v>583</v>
      </c>
      <c r="AG217" s="290">
        <v>1648000</v>
      </c>
      <c r="AH217" s="261" t="s">
        <v>583</v>
      </c>
      <c r="AI217" s="291">
        <v>41725</v>
      </c>
      <c r="AJ217" s="261" t="s">
        <v>584</v>
      </c>
      <c r="AK217" s="292">
        <v>45688</v>
      </c>
      <c r="AL217" s="292" t="s">
        <v>585</v>
      </c>
      <c r="AM217" s="292" t="s">
        <v>442</v>
      </c>
      <c r="AN217" s="261" t="s">
        <v>442</v>
      </c>
      <c r="AO217" s="261" t="s">
        <v>442</v>
      </c>
      <c r="AP217" s="261" t="s">
        <v>442</v>
      </c>
      <c r="AQ217" s="261" t="s">
        <v>442</v>
      </c>
      <c r="AR217" s="290">
        <v>51</v>
      </c>
      <c r="AS217" s="287">
        <f t="shared" si="56"/>
        <v>47399</v>
      </c>
      <c r="AT217" s="261">
        <v>180</v>
      </c>
      <c r="AU217" s="261" t="s">
        <v>442</v>
      </c>
      <c r="AV217" s="290">
        <v>1372644</v>
      </c>
      <c r="AW217" s="290">
        <v>728615.15</v>
      </c>
      <c r="AX217" s="261" t="s">
        <v>442</v>
      </c>
      <c r="AY217" s="261" t="s">
        <v>442</v>
      </c>
      <c r="AZ217" s="290">
        <v>1372644</v>
      </c>
      <c r="BA217" s="261">
        <v>100</v>
      </c>
      <c r="BB217" s="261" t="s">
        <v>442</v>
      </c>
      <c r="BC217" s="261" t="s">
        <v>586</v>
      </c>
      <c r="BD217" s="261" t="s">
        <v>586</v>
      </c>
      <c r="BE217" s="289">
        <v>19344</v>
      </c>
      <c r="BF217" s="261" t="s">
        <v>442</v>
      </c>
      <c r="BG217" s="261" t="s">
        <v>442</v>
      </c>
      <c r="BH217" s="261" t="s">
        <v>587</v>
      </c>
      <c r="BI217" s="293">
        <v>0.1575</v>
      </c>
      <c r="BJ217" s="261" t="s">
        <v>596</v>
      </c>
      <c r="BK217" s="261" t="s">
        <v>442</v>
      </c>
      <c r="BL217" s="294">
        <f t="shared" si="57"/>
        <v>8.3400000000000002E-2</v>
      </c>
      <c r="BM217" s="261" t="s">
        <v>442</v>
      </c>
      <c r="BN217" s="261" t="s">
        <v>442</v>
      </c>
      <c r="BO217" s="261" t="s">
        <v>442</v>
      </c>
      <c r="BP217" s="261" t="s">
        <v>442</v>
      </c>
      <c r="BQ217" s="261" t="s">
        <v>442</v>
      </c>
      <c r="BR217" s="261" t="s">
        <v>442</v>
      </c>
      <c r="BS217" s="261" t="s">
        <v>442</v>
      </c>
      <c r="BT217" s="261" t="s">
        <v>442</v>
      </c>
      <c r="BU217" s="261" t="s">
        <v>442</v>
      </c>
      <c r="BV217" s="261" t="s">
        <v>442</v>
      </c>
      <c r="BW217" s="261" t="s">
        <v>442</v>
      </c>
      <c r="BX217" s="261" t="s">
        <v>442</v>
      </c>
      <c r="BY217" s="261" t="s">
        <v>442</v>
      </c>
      <c r="BZ217" s="261" t="s">
        <v>442</v>
      </c>
      <c r="CA217" s="261" t="s">
        <v>442</v>
      </c>
      <c r="CB217" s="261" t="s">
        <v>442</v>
      </c>
      <c r="CC217" s="290">
        <v>3551</v>
      </c>
      <c r="CD217" s="261" t="s">
        <v>442</v>
      </c>
      <c r="CE217" s="261" t="s">
        <v>442</v>
      </c>
      <c r="CF217" s="261" t="s">
        <v>442</v>
      </c>
      <c r="CG217" s="261" t="s">
        <v>442</v>
      </c>
      <c r="CH217" s="261" t="s">
        <v>442</v>
      </c>
      <c r="CI217" s="261" t="s">
        <v>442</v>
      </c>
      <c r="CJ217" s="261" t="s">
        <v>442</v>
      </c>
      <c r="CK217" s="261" t="s">
        <v>442</v>
      </c>
      <c r="CL217" s="261" t="s">
        <v>442</v>
      </c>
      <c r="CM217" s="261" t="s">
        <v>442</v>
      </c>
      <c r="CN217" s="261" t="s">
        <v>442</v>
      </c>
      <c r="CO217" s="261" t="s">
        <v>442</v>
      </c>
      <c r="CP217" s="261" t="s">
        <v>442</v>
      </c>
      <c r="CQ217" s="261" t="s">
        <v>442</v>
      </c>
      <c r="CR217" s="261" t="s">
        <v>588</v>
      </c>
      <c r="CS217" s="261" t="s">
        <v>433</v>
      </c>
      <c r="CT217" s="261" t="s">
        <v>442</v>
      </c>
      <c r="CU217" s="261" t="s">
        <v>589</v>
      </c>
      <c r="CV217" s="261" t="s">
        <v>442</v>
      </c>
      <c r="CW217" s="261" t="s">
        <v>442</v>
      </c>
      <c r="CX217" s="293">
        <f t="shared" si="58"/>
        <v>0.7952465179388214</v>
      </c>
      <c r="CY217" s="289">
        <v>1726061</v>
      </c>
      <c r="CZ217" s="287">
        <v>45707</v>
      </c>
      <c r="DA217" s="293">
        <v>0.79935497572815539</v>
      </c>
      <c r="DB217" s="261" t="s">
        <v>442</v>
      </c>
      <c r="DC217" s="261" t="s">
        <v>442</v>
      </c>
      <c r="DD217" s="261" t="s">
        <v>577</v>
      </c>
    </row>
    <row r="218" spans="1:108">
      <c r="A218" s="264" t="s">
        <v>380</v>
      </c>
      <c r="B218" s="284">
        <v>1600</v>
      </c>
      <c r="C218" s="284">
        <f t="shared" si="48"/>
        <v>1600</v>
      </c>
      <c r="D218" s="285">
        <v>0</v>
      </c>
      <c r="E218" s="286">
        <f t="shared" si="49"/>
        <v>0</v>
      </c>
      <c r="F218" s="287">
        <v>45869</v>
      </c>
      <c r="G218" s="285" t="s">
        <v>159</v>
      </c>
      <c r="H218" s="285" t="s">
        <v>573</v>
      </c>
      <c r="I218" s="261">
        <v>2021</v>
      </c>
      <c r="J218" s="261" t="s">
        <v>574</v>
      </c>
      <c r="K218" s="261" t="s">
        <v>575</v>
      </c>
      <c r="L218" s="288">
        <v>0</v>
      </c>
      <c r="M218" s="261" t="s">
        <v>576</v>
      </c>
      <c r="N218" s="261" t="s">
        <v>577</v>
      </c>
      <c r="O218" s="261" t="s">
        <v>578</v>
      </c>
      <c r="P218" s="287">
        <v>42528</v>
      </c>
      <c r="Q218" s="287" t="s">
        <v>592</v>
      </c>
      <c r="R218" s="261" t="s">
        <v>577</v>
      </c>
      <c r="S218" s="261" t="s">
        <v>580</v>
      </c>
      <c r="T218" s="261">
        <v>105</v>
      </c>
      <c r="U218" s="288">
        <v>0</v>
      </c>
      <c r="V218" s="289">
        <v>0</v>
      </c>
      <c r="W218" s="261" t="str">
        <f t="shared" si="50"/>
        <v>PERF</v>
      </c>
      <c r="X218" s="261" t="s">
        <v>581</v>
      </c>
      <c r="Y218" s="261" t="s">
        <v>581</v>
      </c>
      <c r="Z218" s="261" t="s">
        <v>573</v>
      </c>
      <c r="AA218" s="264" t="s">
        <v>380</v>
      </c>
      <c r="AB218" s="286">
        <f t="shared" si="51"/>
        <v>1600</v>
      </c>
      <c r="AC218" s="286">
        <v>7020</v>
      </c>
      <c r="AD218" s="286">
        <f t="shared" si="52"/>
        <v>7020</v>
      </c>
      <c r="AE218" s="261" t="s">
        <v>593</v>
      </c>
      <c r="AF218" s="261" t="s">
        <v>583</v>
      </c>
      <c r="AG218" s="290">
        <v>1692664</v>
      </c>
      <c r="AH218" s="261" t="s">
        <v>583</v>
      </c>
      <c r="AI218" s="291">
        <v>40738</v>
      </c>
      <c r="AJ218" s="261" t="s">
        <v>584</v>
      </c>
      <c r="AK218" s="292">
        <v>45688</v>
      </c>
      <c r="AL218" s="292" t="s">
        <v>585</v>
      </c>
      <c r="AM218" s="292" t="s">
        <v>442</v>
      </c>
      <c r="AN218" s="261" t="s">
        <v>442</v>
      </c>
      <c r="AO218" s="261" t="s">
        <v>442</v>
      </c>
      <c r="AP218" s="261" t="s">
        <v>442</v>
      </c>
      <c r="AQ218" s="261" t="s">
        <v>442</v>
      </c>
      <c r="AR218" s="290">
        <v>70</v>
      </c>
      <c r="AS218" s="287">
        <f t="shared" si="56"/>
        <v>47969</v>
      </c>
      <c r="AT218" s="261">
        <v>180</v>
      </c>
      <c r="AU218" s="261" t="s">
        <v>442</v>
      </c>
      <c r="AV218" s="290">
        <v>2493622</v>
      </c>
      <c r="AW218" s="290">
        <v>1314055.02</v>
      </c>
      <c r="AX218" s="261" t="s">
        <v>442</v>
      </c>
      <c r="AY218" s="261" t="s">
        <v>442</v>
      </c>
      <c r="AZ218" s="290">
        <v>2493622</v>
      </c>
      <c r="BA218" s="261">
        <v>100</v>
      </c>
      <c r="BB218" s="261" t="s">
        <v>442</v>
      </c>
      <c r="BC218" s="261" t="s">
        <v>586</v>
      </c>
      <c r="BD218" s="261" t="s">
        <v>586</v>
      </c>
      <c r="BE218" s="289">
        <v>27432</v>
      </c>
      <c r="BF218" s="261" t="s">
        <v>442</v>
      </c>
      <c r="BG218" s="261" t="s">
        <v>442</v>
      </c>
      <c r="BH218" s="261" t="s">
        <v>587</v>
      </c>
      <c r="BI218" s="293">
        <v>0.14249999999999999</v>
      </c>
      <c r="BJ218" s="261" t="s">
        <v>596</v>
      </c>
      <c r="BK218" s="261" t="s">
        <v>442</v>
      </c>
      <c r="BL218" s="294">
        <f t="shared" si="57"/>
        <v>6.8399999999999989E-2</v>
      </c>
      <c r="BM218" s="261" t="s">
        <v>442</v>
      </c>
      <c r="BN218" s="261" t="s">
        <v>442</v>
      </c>
      <c r="BO218" s="261" t="s">
        <v>442</v>
      </c>
      <c r="BP218" s="261" t="s">
        <v>442</v>
      </c>
      <c r="BQ218" s="261" t="s">
        <v>442</v>
      </c>
      <c r="BR218" s="261" t="s">
        <v>442</v>
      </c>
      <c r="BS218" s="261" t="s">
        <v>442</v>
      </c>
      <c r="BT218" s="261" t="s">
        <v>442</v>
      </c>
      <c r="BU218" s="261" t="s">
        <v>442</v>
      </c>
      <c r="BV218" s="261" t="s">
        <v>442</v>
      </c>
      <c r="BW218" s="261" t="s">
        <v>442</v>
      </c>
      <c r="BX218" s="261" t="s">
        <v>442</v>
      </c>
      <c r="BY218" s="261" t="s">
        <v>442</v>
      </c>
      <c r="BZ218" s="261" t="s">
        <v>442</v>
      </c>
      <c r="CA218" s="261" t="s">
        <v>442</v>
      </c>
      <c r="CB218" s="261" t="s">
        <v>442</v>
      </c>
      <c r="CC218" s="290">
        <v>0</v>
      </c>
      <c r="CD218" s="261" t="s">
        <v>442</v>
      </c>
      <c r="CE218" s="261" t="s">
        <v>442</v>
      </c>
      <c r="CF218" s="261" t="s">
        <v>442</v>
      </c>
      <c r="CG218" s="261" t="s">
        <v>442</v>
      </c>
      <c r="CH218" s="261" t="s">
        <v>442</v>
      </c>
      <c r="CI218" s="261" t="s">
        <v>442</v>
      </c>
      <c r="CJ218" s="261" t="s">
        <v>442</v>
      </c>
      <c r="CK218" s="261" t="s">
        <v>442</v>
      </c>
      <c r="CL218" s="261" t="s">
        <v>442</v>
      </c>
      <c r="CM218" s="261" t="s">
        <v>442</v>
      </c>
      <c r="CN218" s="261" t="s">
        <v>442</v>
      </c>
      <c r="CO218" s="261" t="s">
        <v>442</v>
      </c>
      <c r="CP218" s="261" t="s">
        <v>442</v>
      </c>
      <c r="CQ218" s="261" t="s">
        <v>442</v>
      </c>
      <c r="CR218" s="261" t="s">
        <v>588</v>
      </c>
      <c r="CS218" s="261" t="s">
        <v>433</v>
      </c>
      <c r="CT218" s="261" t="s">
        <v>442</v>
      </c>
      <c r="CU218" s="261" t="s">
        <v>594</v>
      </c>
      <c r="CV218" s="261" t="s">
        <v>442</v>
      </c>
      <c r="CW218" s="261" t="s">
        <v>442</v>
      </c>
      <c r="CX218" s="293">
        <f t="shared" si="58"/>
        <v>0.62340549999999995</v>
      </c>
      <c r="CY218" s="289">
        <v>4000000</v>
      </c>
      <c r="CZ218" s="287">
        <v>45707</v>
      </c>
      <c r="DA218" s="293">
        <v>0.73249102744638317</v>
      </c>
      <c r="DB218" s="261" t="s">
        <v>442</v>
      </c>
      <c r="DC218" s="261" t="s">
        <v>442</v>
      </c>
      <c r="DD218" s="261" t="s">
        <v>577</v>
      </c>
    </row>
    <row r="219" spans="1:108">
      <c r="A219" s="264" t="s">
        <v>380</v>
      </c>
      <c r="B219" s="284">
        <v>1720</v>
      </c>
      <c r="C219" s="284">
        <f t="shared" si="48"/>
        <v>1720</v>
      </c>
      <c r="D219" s="285">
        <v>0</v>
      </c>
      <c r="E219" s="286">
        <f t="shared" si="49"/>
        <v>0</v>
      </c>
      <c r="F219" s="287">
        <v>45869</v>
      </c>
      <c r="G219" s="285" t="s">
        <v>159</v>
      </c>
      <c r="H219" s="285" t="s">
        <v>573</v>
      </c>
      <c r="I219" s="261">
        <v>2021</v>
      </c>
      <c r="J219" s="261" t="s">
        <v>574</v>
      </c>
      <c r="K219" s="261" t="s">
        <v>575</v>
      </c>
      <c r="L219" s="288">
        <v>902880</v>
      </c>
      <c r="M219" s="261" t="s">
        <v>576</v>
      </c>
      <c r="N219" s="261" t="s">
        <v>577</v>
      </c>
      <c r="O219" s="261" t="s">
        <v>578</v>
      </c>
      <c r="P219" s="287">
        <v>42997</v>
      </c>
      <c r="Q219" s="287" t="s">
        <v>592</v>
      </c>
      <c r="R219" s="261" t="s">
        <v>577</v>
      </c>
      <c r="S219" s="261" t="s">
        <v>580</v>
      </c>
      <c r="T219" s="261">
        <v>85</v>
      </c>
      <c r="U219" s="288">
        <v>0</v>
      </c>
      <c r="V219" s="289">
        <v>0</v>
      </c>
      <c r="W219" s="261" t="str">
        <f t="shared" si="50"/>
        <v>PERF</v>
      </c>
      <c r="X219" s="261" t="s">
        <v>581</v>
      </c>
      <c r="Y219" s="261" t="s">
        <v>581</v>
      </c>
      <c r="Z219" s="261" t="s">
        <v>573</v>
      </c>
      <c r="AA219" s="264" t="s">
        <v>380</v>
      </c>
      <c r="AB219" s="286">
        <f t="shared" si="51"/>
        <v>1720</v>
      </c>
      <c r="AC219" s="286">
        <v>7192</v>
      </c>
      <c r="AD219" s="286">
        <f t="shared" si="52"/>
        <v>7192</v>
      </c>
      <c r="AE219" s="261" t="s">
        <v>597</v>
      </c>
      <c r="AF219" s="261" t="s">
        <v>583</v>
      </c>
      <c r="AG219" s="290">
        <v>862564</v>
      </c>
      <c r="AH219" s="261" t="s">
        <v>583</v>
      </c>
      <c r="AI219" s="291">
        <v>41403</v>
      </c>
      <c r="AJ219" s="261" t="s">
        <v>584</v>
      </c>
      <c r="AK219" s="292">
        <v>45688</v>
      </c>
      <c r="AL219" s="292" t="s">
        <v>585</v>
      </c>
      <c r="AM219" s="292" t="s">
        <v>442</v>
      </c>
      <c r="AN219" s="261" t="s">
        <v>442</v>
      </c>
      <c r="AO219" s="261" t="s">
        <v>442</v>
      </c>
      <c r="AP219" s="261" t="s">
        <v>442</v>
      </c>
      <c r="AQ219" s="261" t="s">
        <v>442</v>
      </c>
      <c r="AR219" s="290">
        <v>83</v>
      </c>
      <c r="AS219" s="287">
        <f t="shared" si="56"/>
        <v>48359</v>
      </c>
      <c r="AT219" s="261">
        <v>180</v>
      </c>
      <c r="AU219" s="261" t="s">
        <v>442</v>
      </c>
      <c r="AV219" s="290">
        <v>2627738</v>
      </c>
      <c r="AW219" s="290">
        <v>1869604.7</v>
      </c>
      <c r="AX219" s="261" t="s">
        <v>442</v>
      </c>
      <c r="AY219" s="261" t="s">
        <v>442</v>
      </c>
      <c r="AZ219" s="290">
        <v>2627738</v>
      </c>
      <c r="BA219" s="261">
        <v>100</v>
      </c>
      <c r="BB219" s="261" t="s">
        <v>442</v>
      </c>
      <c r="BC219" s="261" t="s">
        <v>586</v>
      </c>
      <c r="BD219" s="261" t="s">
        <v>586</v>
      </c>
      <c r="BE219" s="289">
        <v>35012</v>
      </c>
      <c r="BF219" s="261" t="s">
        <v>442</v>
      </c>
      <c r="BG219" s="261" t="s">
        <v>442</v>
      </c>
      <c r="BH219" s="261" t="s">
        <v>587</v>
      </c>
      <c r="BI219" s="293">
        <v>0.14249999999999999</v>
      </c>
      <c r="BJ219" s="261" t="s">
        <v>596</v>
      </c>
      <c r="BK219" s="261" t="s">
        <v>442</v>
      </c>
      <c r="BL219" s="294">
        <f t="shared" si="57"/>
        <v>6.8399999999999989E-2</v>
      </c>
      <c r="BM219" s="261" t="s">
        <v>442</v>
      </c>
      <c r="BN219" s="261" t="s">
        <v>442</v>
      </c>
      <c r="BO219" s="261" t="s">
        <v>442</v>
      </c>
      <c r="BP219" s="261" t="s">
        <v>442</v>
      </c>
      <c r="BQ219" s="261" t="s">
        <v>442</v>
      </c>
      <c r="BR219" s="261" t="s">
        <v>442</v>
      </c>
      <c r="BS219" s="261" t="s">
        <v>442</v>
      </c>
      <c r="BT219" s="261" t="s">
        <v>442</v>
      </c>
      <c r="BU219" s="261" t="s">
        <v>442</v>
      </c>
      <c r="BV219" s="261" t="s">
        <v>442</v>
      </c>
      <c r="BW219" s="261" t="s">
        <v>442</v>
      </c>
      <c r="BX219" s="261" t="s">
        <v>442</v>
      </c>
      <c r="BY219" s="261" t="s">
        <v>442</v>
      </c>
      <c r="BZ219" s="261" t="s">
        <v>442</v>
      </c>
      <c r="CA219" s="261" t="s">
        <v>442</v>
      </c>
      <c r="CB219" s="261" t="s">
        <v>442</v>
      </c>
      <c r="CC219" s="290">
        <v>0</v>
      </c>
      <c r="CD219" s="261" t="s">
        <v>442</v>
      </c>
      <c r="CE219" s="261" t="s">
        <v>442</v>
      </c>
      <c r="CF219" s="261" t="s">
        <v>442</v>
      </c>
      <c r="CG219" s="261" t="s">
        <v>442</v>
      </c>
      <c r="CH219" s="261" t="s">
        <v>442</v>
      </c>
      <c r="CI219" s="261" t="s">
        <v>442</v>
      </c>
      <c r="CJ219" s="261" t="s">
        <v>442</v>
      </c>
      <c r="CK219" s="261" t="s">
        <v>442</v>
      </c>
      <c r="CL219" s="261" t="s">
        <v>442</v>
      </c>
      <c r="CM219" s="261" t="s">
        <v>442</v>
      </c>
      <c r="CN219" s="261" t="s">
        <v>442</v>
      </c>
      <c r="CO219" s="261" t="s">
        <v>442</v>
      </c>
      <c r="CP219" s="261" t="s">
        <v>442</v>
      </c>
      <c r="CQ219" s="261" t="s">
        <v>442</v>
      </c>
      <c r="CR219" s="261" t="s">
        <v>588</v>
      </c>
      <c r="CS219" s="261" t="s">
        <v>433</v>
      </c>
      <c r="CT219" s="261" t="s">
        <v>442</v>
      </c>
      <c r="CU219" s="261" t="s">
        <v>589</v>
      </c>
      <c r="CV219" s="261" t="s">
        <v>442</v>
      </c>
      <c r="CW219" s="261" t="s">
        <v>442</v>
      </c>
      <c r="CX219" s="293">
        <f t="shared" si="58"/>
        <v>0.67371972157320525</v>
      </c>
      <c r="CY219" s="289">
        <v>3900343</v>
      </c>
      <c r="CZ219" s="287">
        <v>45118</v>
      </c>
      <c r="DA219" s="293">
        <v>0.58515946379474326</v>
      </c>
      <c r="DB219" s="261" t="s">
        <v>442</v>
      </c>
      <c r="DC219" s="261" t="s">
        <v>442</v>
      </c>
      <c r="DD219" s="261" t="s">
        <v>577</v>
      </c>
    </row>
    <row r="220" spans="1:108">
      <c r="A220" s="264" t="s">
        <v>380</v>
      </c>
      <c r="B220" s="284">
        <v>2542</v>
      </c>
      <c r="C220" s="284">
        <f t="shared" si="48"/>
        <v>2542</v>
      </c>
      <c r="D220" s="285">
        <v>11411</v>
      </c>
      <c r="E220" s="286">
        <f t="shared" si="49"/>
        <v>11411</v>
      </c>
      <c r="F220" s="287">
        <v>45869</v>
      </c>
      <c r="G220" s="285" t="s">
        <v>159</v>
      </c>
      <c r="H220" s="285" t="s">
        <v>573</v>
      </c>
      <c r="I220" s="261">
        <v>2021</v>
      </c>
      <c r="J220" s="261" t="s">
        <v>574</v>
      </c>
      <c r="K220" s="261" t="s">
        <v>575</v>
      </c>
      <c r="L220" s="288">
        <v>8487618</v>
      </c>
      <c r="M220" s="261" t="s">
        <v>576</v>
      </c>
      <c r="N220" s="261" t="s">
        <v>577</v>
      </c>
      <c r="O220" s="261" t="s">
        <v>578</v>
      </c>
      <c r="P220" s="287">
        <v>45590</v>
      </c>
      <c r="Q220" s="287" t="s">
        <v>579</v>
      </c>
      <c r="R220" s="261" t="s">
        <v>577</v>
      </c>
      <c r="S220" s="261" t="s">
        <v>580</v>
      </c>
      <c r="T220" s="261">
        <v>6</v>
      </c>
      <c r="U220" s="288">
        <v>323132.40999999997</v>
      </c>
      <c r="V220" s="289">
        <v>31.500000243708143</v>
      </c>
      <c r="W220" s="261" t="str">
        <f t="shared" si="50"/>
        <v>ARRE</v>
      </c>
      <c r="X220" s="261" t="s">
        <v>581</v>
      </c>
      <c r="Y220" s="261" t="s">
        <v>581</v>
      </c>
      <c r="Z220" s="261" t="s">
        <v>573</v>
      </c>
      <c r="AA220" s="264" t="s">
        <v>380</v>
      </c>
      <c r="AB220" s="286">
        <f t="shared" si="51"/>
        <v>2542</v>
      </c>
      <c r="AC220" s="286">
        <v>9287</v>
      </c>
      <c r="AD220" s="286">
        <f t="shared" si="52"/>
        <v>9287</v>
      </c>
      <c r="AE220" s="261" t="s">
        <v>593</v>
      </c>
      <c r="AF220" s="261" t="s">
        <v>583</v>
      </c>
      <c r="AG220" s="290">
        <v>40750043</v>
      </c>
      <c r="AH220" s="261" t="s">
        <v>583</v>
      </c>
      <c r="AI220" s="291">
        <v>45442</v>
      </c>
      <c r="AJ220" s="261" t="s">
        <v>584</v>
      </c>
      <c r="AK220" s="292">
        <v>45688</v>
      </c>
      <c r="AL220" s="292" t="s">
        <v>585</v>
      </c>
      <c r="AM220" s="292" t="s">
        <v>442</v>
      </c>
      <c r="AN220" s="261" t="s">
        <v>442</v>
      </c>
      <c r="AO220" s="261" t="s">
        <v>442</v>
      </c>
      <c r="AP220" s="261" t="s">
        <v>442</v>
      </c>
      <c r="AQ220" s="261" t="s">
        <v>442</v>
      </c>
      <c r="AR220" s="290">
        <v>170</v>
      </c>
      <c r="AS220" s="287">
        <f t="shared" si="56"/>
        <v>50969</v>
      </c>
      <c r="AT220" s="261">
        <v>180</v>
      </c>
      <c r="AU220" s="261" t="s">
        <v>442</v>
      </c>
      <c r="AV220" s="290">
        <v>28335197</v>
      </c>
      <c r="AW220" s="290">
        <v>28944318.129999999</v>
      </c>
      <c r="AX220" s="261" t="s">
        <v>442</v>
      </c>
      <c r="AY220" s="261" t="s">
        <v>442</v>
      </c>
      <c r="AZ220" s="290">
        <v>28335197</v>
      </c>
      <c r="BA220" s="261">
        <v>100</v>
      </c>
      <c r="BB220" s="261" t="s">
        <v>442</v>
      </c>
      <c r="BC220" s="261" t="s">
        <v>586</v>
      </c>
      <c r="BD220" s="261" t="s">
        <v>586</v>
      </c>
      <c r="BE220" s="289">
        <v>307745</v>
      </c>
      <c r="BF220" s="261" t="s">
        <v>442</v>
      </c>
      <c r="BG220" s="261" t="s">
        <v>442</v>
      </c>
      <c r="BH220" s="261" t="s">
        <v>587</v>
      </c>
      <c r="BI220" s="293">
        <v>0.1346</v>
      </c>
      <c r="BJ220" s="261" t="s">
        <v>591</v>
      </c>
      <c r="BK220" s="261" t="s">
        <v>442</v>
      </c>
      <c r="BL220" s="294">
        <f t="shared" si="57"/>
        <v>6.0499999999999998E-2</v>
      </c>
      <c r="BM220" s="261" t="s">
        <v>442</v>
      </c>
      <c r="BN220" s="261" t="s">
        <v>442</v>
      </c>
      <c r="BO220" s="261" t="s">
        <v>442</v>
      </c>
      <c r="BP220" s="261" t="s">
        <v>442</v>
      </c>
      <c r="BQ220" s="261" t="s">
        <v>442</v>
      </c>
      <c r="BR220" s="261" t="s">
        <v>442</v>
      </c>
      <c r="BS220" s="261" t="s">
        <v>442</v>
      </c>
      <c r="BT220" s="261" t="s">
        <v>442</v>
      </c>
      <c r="BU220" s="261" t="s">
        <v>442</v>
      </c>
      <c r="BV220" s="261" t="s">
        <v>442</v>
      </c>
      <c r="BW220" s="261" t="s">
        <v>442</v>
      </c>
      <c r="BX220" s="261" t="s">
        <v>442</v>
      </c>
      <c r="BY220" s="261" t="s">
        <v>442</v>
      </c>
      <c r="BZ220" s="261" t="s">
        <v>442</v>
      </c>
      <c r="CA220" s="261" t="s">
        <v>442</v>
      </c>
      <c r="CB220" s="261" t="s">
        <v>442</v>
      </c>
      <c r="CC220" s="290">
        <v>0</v>
      </c>
      <c r="CD220" s="261" t="s">
        <v>442</v>
      </c>
      <c r="CE220" s="261">
        <v>45869</v>
      </c>
      <c r="CF220" s="261" t="s">
        <v>442</v>
      </c>
      <c r="CG220" s="261" t="s">
        <v>442</v>
      </c>
      <c r="CH220" s="261" t="s">
        <v>442</v>
      </c>
      <c r="CI220" s="261" t="s">
        <v>442</v>
      </c>
      <c r="CJ220" s="261" t="s">
        <v>442</v>
      </c>
      <c r="CK220" s="261" t="s">
        <v>442</v>
      </c>
      <c r="CL220" s="261" t="s">
        <v>442</v>
      </c>
      <c r="CM220" s="261" t="s">
        <v>442</v>
      </c>
      <c r="CN220" s="261" t="s">
        <v>442</v>
      </c>
      <c r="CO220" s="261" t="s">
        <v>442</v>
      </c>
      <c r="CP220" s="261" t="s">
        <v>442</v>
      </c>
      <c r="CQ220" s="261" t="s">
        <v>442</v>
      </c>
      <c r="CR220" s="261" t="s">
        <v>588</v>
      </c>
      <c r="CS220" s="261" t="s">
        <v>433</v>
      </c>
      <c r="CT220" s="261" t="s">
        <v>442</v>
      </c>
      <c r="CU220" s="261" t="s">
        <v>589</v>
      </c>
      <c r="CV220" s="261" t="s">
        <v>442</v>
      </c>
      <c r="CW220" s="261" t="s">
        <v>442</v>
      </c>
      <c r="CX220" s="293">
        <f t="shared" si="58"/>
        <v>0.69534152393409743</v>
      </c>
      <c r="CY220" s="289">
        <v>40750043</v>
      </c>
      <c r="CZ220" s="287">
        <v>45673</v>
      </c>
      <c r="DA220" s="293">
        <v>0.60214174497926298</v>
      </c>
      <c r="DB220" s="261" t="s">
        <v>442</v>
      </c>
      <c r="DC220" s="261" t="s">
        <v>442</v>
      </c>
      <c r="DD220" s="261" t="s">
        <v>577</v>
      </c>
    </row>
    <row r="221" spans="1:108">
      <c r="A221" s="264" t="s">
        <v>380</v>
      </c>
      <c r="B221" s="284">
        <v>1736</v>
      </c>
      <c r="C221" s="284">
        <f t="shared" si="48"/>
        <v>1736</v>
      </c>
      <c r="D221" s="285">
        <v>0</v>
      </c>
      <c r="E221" s="286">
        <f t="shared" si="49"/>
        <v>0</v>
      </c>
      <c r="F221" s="287">
        <v>45869</v>
      </c>
      <c r="G221" s="285" t="s">
        <v>159</v>
      </c>
      <c r="H221" s="285" t="s">
        <v>573</v>
      </c>
      <c r="I221" s="261">
        <v>2021</v>
      </c>
      <c r="J221" s="261" t="s">
        <v>574</v>
      </c>
      <c r="K221" s="261" t="s">
        <v>575</v>
      </c>
      <c r="L221" s="288">
        <v>451662</v>
      </c>
      <c r="M221" s="261" t="s">
        <v>576</v>
      </c>
      <c r="N221" s="261" t="s">
        <v>577</v>
      </c>
      <c r="O221" s="261" t="s">
        <v>578</v>
      </c>
      <c r="P221" s="287">
        <v>43021</v>
      </c>
      <c r="Q221" s="287" t="s">
        <v>592</v>
      </c>
      <c r="R221" s="261" t="s">
        <v>577</v>
      </c>
      <c r="S221" s="261" t="s">
        <v>580</v>
      </c>
      <c r="T221" s="261">
        <v>91</v>
      </c>
      <c r="U221" s="288">
        <v>0</v>
      </c>
      <c r="V221" s="289">
        <v>0</v>
      </c>
      <c r="W221" s="261" t="str">
        <f t="shared" si="50"/>
        <v>PERF</v>
      </c>
      <c r="X221" s="261" t="s">
        <v>581</v>
      </c>
      <c r="Y221" s="261" t="s">
        <v>581</v>
      </c>
      <c r="Z221" s="261" t="s">
        <v>573</v>
      </c>
      <c r="AA221" s="264" t="s">
        <v>380</v>
      </c>
      <c r="AB221" s="286">
        <f t="shared" si="51"/>
        <v>1736</v>
      </c>
      <c r="AC221" s="286">
        <v>6988</v>
      </c>
      <c r="AD221" s="286">
        <f t="shared" si="52"/>
        <v>6988</v>
      </c>
      <c r="AE221" s="261" t="s">
        <v>582</v>
      </c>
      <c r="AF221" s="261" t="s">
        <v>583</v>
      </c>
      <c r="AG221" s="290">
        <v>1210803</v>
      </c>
      <c r="AH221" s="261" t="s">
        <v>583</v>
      </c>
      <c r="AI221" s="291">
        <v>40640</v>
      </c>
      <c r="AJ221" s="261" t="s">
        <v>584</v>
      </c>
      <c r="AK221" s="292">
        <v>45688</v>
      </c>
      <c r="AL221" s="292" t="s">
        <v>585</v>
      </c>
      <c r="AM221" s="292" t="s">
        <v>442</v>
      </c>
      <c r="AN221" s="261" t="s">
        <v>442</v>
      </c>
      <c r="AO221" s="261" t="s">
        <v>442</v>
      </c>
      <c r="AP221" s="261" t="s">
        <v>442</v>
      </c>
      <c r="AQ221" s="261" t="s">
        <v>442</v>
      </c>
      <c r="AR221" s="290">
        <v>84</v>
      </c>
      <c r="AS221" s="287">
        <f t="shared" si="56"/>
        <v>48389</v>
      </c>
      <c r="AT221" s="261">
        <v>180</v>
      </c>
      <c r="AU221" s="261" t="s">
        <v>442</v>
      </c>
      <c r="AV221" s="290">
        <v>1165148</v>
      </c>
      <c r="AW221" s="290">
        <v>233980.13</v>
      </c>
      <c r="AX221" s="261" t="s">
        <v>442</v>
      </c>
      <c r="AY221" s="261" t="s">
        <v>442</v>
      </c>
      <c r="AZ221" s="290">
        <v>1165148</v>
      </c>
      <c r="BA221" s="261">
        <v>100</v>
      </c>
      <c r="BB221" s="261" t="s">
        <v>442</v>
      </c>
      <c r="BC221" s="261" t="s">
        <v>586</v>
      </c>
      <c r="BD221" s="261" t="s">
        <v>586</v>
      </c>
      <c r="BE221" s="289">
        <v>4352</v>
      </c>
      <c r="BF221" s="261" t="s">
        <v>442</v>
      </c>
      <c r="BG221" s="261" t="s">
        <v>442</v>
      </c>
      <c r="BH221" s="261" t="s">
        <v>587</v>
      </c>
      <c r="BI221" s="293">
        <v>0.14249999999999999</v>
      </c>
      <c r="BJ221" s="261" t="s">
        <v>596</v>
      </c>
      <c r="BK221" s="261" t="s">
        <v>442</v>
      </c>
      <c r="BL221" s="294">
        <f t="shared" si="57"/>
        <v>6.8399999999999989E-2</v>
      </c>
      <c r="BM221" s="261" t="s">
        <v>442</v>
      </c>
      <c r="BN221" s="261" t="s">
        <v>442</v>
      </c>
      <c r="BO221" s="261" t="s">
        <v>442</v>
      </c>
      <c r="BP221" s="261" t="s">
        <v>442</v>
      </c>
      <c r="BQ221" s="261" t="s">
        <v>442</v>
      </c>
      <c r="BR221" s="261" t="s">
        <v>442</v>
      </c>
      <c r="BS221" s="261" t="s">
        <v>442</v>
      </c>
      <c r="BT221" s="261" t="s">
        <v>442</v>
      </c>
      <c r="BU221" s="261" t="s">
        <v>442</v>
      </c>
      <c r="BV221" s="261" t="s">
        <v>442</v>
      </c>
      <c r="BW221" s="261" t="s">
        <v>442</v>
      </c>
      <c r="BX221" s="261" t="s">
        <v>442</v>
      </c>
      <c r="BY221" s="261" t="s">
        <v>442</v>
      </c>
      <c r="BZ221" s="261" t="s">
        <v>442</v>
      </c>
      <c r="CA221" s="261" t="s">
        <v>442</v>
      </c>
      <c r="CB221" s="261" t="s">
        <v>442</v>
      </c>
      <c r="CC221" s="290">
        <v>650000</v>
      </c>
      <c r="CD221" s="261" t="s">
        <v>442</v>
      </c>
      <c r="CE221" s="261" t="s">
        <v>442</v>
      </c>
      <c r="CF221" s="261" t="s">
        <v>442</v>
      </c>
      <c r="CG221" s="261" t="s">
        <v>442</v>
      </c>
      <c r="CH221" s="261" t="s">
        <v>442</v>
      </c>
      <c r="CI221" s="261" t="s">
        <v>442</v>
      </c>
      <c r="CJ221" s="261" t="s">
        <v>442</v>
      </c>
      <c r="CK221" s="261" t="s">
        <v>442</v>
      </c>
      <c r="CL221" s="261" t="s">
        <v>442</v>
      </c>
      <c r="CM221" s="261" t="s">
        <v>442</v>
      </c>
      <c r="CN221" s="261" t="s">
        <v>442</v>
      </c>
      <c r="CO221" s="261" t="s">
        <v>442</v>
      </c>
      <c r="CP221" s="261" t="s">
        <v>442</v>
      </c>
      <c r="CQ221" s="261" t="s">
        <v>442</v>
      </c>
      <c r="CR221" s="261" t="s">
        <v>588</v>
      </c>
      <c r="CS221" s="261" t="s">
        <v>433</v>
      </c>
      <c r="CT221" s="261" t="s">
        <v>442</v>
      </c>
      <c r="CU221" s="261" t="s">
        <v>589</v>
      </c>
      <c r="CV221" s="261" t="s">
        <v>442</v>
      </c>
      <c r="CW221" s="261" t="s">
        <v>442</v>
      </c>
      <c r="CX221" s="293">
        <f t="shared" si="58"/>
        <v>0.62980972972972971</v>
      </c>
      <c r="CY221" s="289">
        <v>1850000</v>
      </c>
      <c r="CZ221" s="287">
        <v>45266</v>
      </c>
      <c r="DA221" s="293">
        <v>0.70173416808575084</v>
      </c>
      <c r="DB221" s="261" t="s">
        <v>442</v>
      </c>
      <c r="DC221" s="261" t="s">
        <v>442</v>
      </c>
      <c r="DD221" s="261" t="s">
        <v>577</v>
      </c>
    </row>
    <row r="222" spans="1:108">
      <c r="A222" s="264" t="s">
        <v>380</v>
      </c>
      <c r="B222" s="284">
        <v>1716</v>
      </c>
      <c r="C222" s="284">
        <f t="shared" si="48"/>
        <v>1716</v>
      </c>
      <c r="D222" s="285">
        <v>9586</v>
      </c>
      <c r="E222" s="286">
        <f t="shared" si="49"/>
        <v>9586</v>
      </c>
      <c r="F222" s="287">
        <v>45869</v>
      </c>
      <c r="G222" s="285" t="s">
        <v>159</v>
      </c>
      <c r="H222" s="285" t="s">
        <v>573</v>
      </c>
      <c r="I222" s="261">
        <v>2021</v>
      </c>
      <c r="J222" s="261" t="s">
        <v>574</v>
      </c>
      <c r="K222" s="261" t="s">
        <v>575</v>
      </c>
      <c r="L222" s="288">
        <v>981840</v>
      </c>
      <c r="M222" s="261" t="s">
        <v>576</v>
      </c>
      <c r="N222" s="261" t="s">
        <v>577</v>
      </c>
      <c r="O222" s="261" t="s">
        <v>578</v>
      </c>
      <c r="P222" s="287">
        <v>42935</v>
      </c>
      <c r="Q222" s="287" t="s">
        <v>592</v>
      </c>
      <c r="R222" s="261" t="s">
        <v>577</v>
      </c>
      <c r="S222" s="261" t="s">
        <v>580</v>
      </c>
      <c r="T222" s="261">
        <v>91</v>
      </c>
      <c r="U222" s="288">
        <v>0</v>
      </c>
      <c r="V222" s="289">
        <v>0</v>
      </c>
      <c r="W222" s="261" t="str">
        <f t="shared" si="50"/>
        <v>PERF</v>
      </c>
      <c r="X222" s="261" t="s">
        <v>581</v>
      </c>
      <c r="Y222" s="261" t="s">
        <v>581</v>
      </c>
      <c r="Z222" s="261" t="s">
        <v>573</v>
      </c>
      <c r="AA222" s="264" t="s">
        <v>380</v>
      </c>
      <c r="AB222" s="286">
        <f t="shared" si="51"/>
        <v>1716</v>
      </c>
      <c r="AC222" s="286">
        <v>7679</v>
      </c>
      <c r="AD222" s="286">
        <f t="shared" si="52"/>
        <v>7679</v>
      </c>
      <c r="AE222" s="261" t="s">
        <v>582</v>
      </c>
      <c r="AF222" s="261" t="s">
        <v>583</v>
      </c>
      <c r="AG222" s="290">
        <v>1501054</v>
      </c>
      <c r="AH222" s="261" t="s">
        <v>583</v>
      </c>
      <c r="AI222" s="291">
        <v>42836</v>
      </c>
      <c r="AJ222" s="261" t="s">
        <v>584</v>
      </c>
      <c r="AK222" s="292">
        <v>45688</v>
      </c>
      <c r="AL222" s="292" t="s">
        <v>585</v>
      </c>
      <c r="AM222" s="292" t="s">
        <v>442</v>
      </c>
      <c r="AN222" s="261" t="s">
        <v>442</v>
      </c>
      <c r="AO222" s="261" t="s">
        <v>442</v>
      </c>
      <c r="AP222" s="261" t="s">
        <v>442</v>
      </c>
      <c r="AQ222" s="261" t="s">
        <v>442</v>
      </c>
      <c r="AR222" s="290">
        <v>83</v>
      </c>
      <c r="AS222" s="287">
        <f t="shared" si="56"/>
        <v>48359</v>
      </c>
      <c r="AT222" s="261">
        <v>180</v>
      </c>
      <c r="AU222" s="261" t="s">
        <v>442</v>
      </c>
      <c r="AV222" s="290">
        <v>1050760</v>
      </c>
      <c r="AW222" s="290">
        <v>752509.56</v>
      </c>
      <c r="AX222" s="261" t="s">
        <v>442</v>
      </c>
      <c r="AY222" s="261" t="s">
        <v>442</v>
      </c>
      <c r="AZ222" s="290">
        <v>1050760</v>
      </c>
      <c r="BA222" s="261">
        <v>100</v>
      </c>
      <c r="BB222" s="261" t="s">
        <v>442</v>
      </c>
      <c r="BC222" s="261" t="s">
        <v>586</v>
      </c>
      <c r="BD222" s="261" t="s">
        <v>586</v>
      </c>
      <c r="BE222" s="289">
        <v>14194</v>
      </c>
      <c r="BF222" s="261" t="s">
        <v>442</v>
      </c>
      <c r="BG222" s="261" t="s">
        <v>442</v>
      </c>
      <c r="BH222" s="261" t="s">
        <v>587</v>
      </c>
      <c r="BI222" s="293">
        <v>0.14499999999999999</v>
      </c>
      <c r="BJ222" s="261" t="s">
        <v>596</v>
      </c>
      <c r="BK222" s="261" t="s">
        <v>442</v>
      </c>
      <c r="BL222" s="294">
        <f t="shared" si="57"/>
        <v>7.0899999999999991E-2</v>
      </c>
      <c r="BM222" s="261" t="s">
        <v>442</v>
      </c>
      <c r="BN222" s="261" t="s">
        <v>442</v>
      </c>
      <c r="BO222" s="261" t="s">
        <v>442</v>
      </c>
      <c r="BP222" s="261" t="s">
        <v>442</v>
      </c>
      <c r="BQ222" s="261" t="s">
        <v>442</v>
      </c>
      <c r="BR222" s="261" t="s">
        <v>442</v>
      </c>
      <c r="BS222" s="261" t="s">
        <v>442</v>
      </c>
      <c r="BT222" s="261" t="s">
        <v>442</v>
      </c>
      <c r="BU222" s="261" t="s">
        <v>442</v>
      </c>
      <c r="BV222" s="261" t="s">
        <v>442</v>
      </c>
      <c r="BW222" s="261" t="s">
        <v>442</v>
      </c>
      <c r="BX222" s="261" t="s">
        <v>442</v>
      </c>
      <c r="BY222" s="261" t="s">
        <v>442</v>
      </c>
      <c r="BZ222" s="261" t="s">
        <v>442</v>
      </c>
      <c r="CA222" s="261" t="s">
        <v>442</v>
      </c>
      <c r="CB222" s="261" t="s">
        <v>442</v>
      </c>
      <c r="CC222" s="290">
        <v>0</v>
      </c>
      <c r="CD222" s="261" t="s">
        <v>442</v>
      </c>
      <c r="CE222" s="261" t="s">
        <v>442</v>
      </c>
      <c r="CF222" s="261" t="s">
        <v>442</v>
      </c>
      <c r="CG222" s="261" t="s">
        <v>442</v>
      </c>
      <c r="CH222" s="261" t="s">
        <v>442</v>
      </c>
      <c r="CI222" s="261" t="s">
        <v>442</v>
      </c>
      <c r="CJ222" s="261" t="s">
        <v>442</v>
      </c>
      <c r="CK222" s="261" t="s">
        <v>442</v>
      </c>
      <c r="CL222" s="261" t="s">
        <v>442</v>
      </c>
      <c r="CM222" s="261" t="s">
        <v>442</v>
      </c>
      <c r="CN222" s="261" t="s">
        <v>442</v>
      </c>
      <c r="CO222" s="261" t="s">
        <v>442</v>
      </c>
      <c r="CP222" s="261" t="s">
        <v>442</v>
      </c>
      <c r="CQ222" s="261" t="s">
        <v>442</v>
      </c>
      <c r="CR222" s="261" t="s">
        <v>588</v>
      </c>
      <c r="CS222" s="261" t="s">
        <v>433</v>
      </c>
      <c r="CT222" s="261" t="s">
        <v>442</v>
      </c>
      <c r="CU222" s="261" t="s">
        <v>589</v>
      </c>
      <c r="CV222" s="261" t="s">
        <v>442</v>
      </c>
      <c r="CW222" s="261" t="s">
        <v>442</v>
      </c>
      <c r="CX222" s="293">
        <f t="shared" si="58"/>
        <v>0.28775094957594277</v>
      </c>
      <c r="CY222" s="289">
        <v>3651630</v>
      </c>
      <c r="CZ222" s="287">
        <v>45251</v>
      </c>
      <c r="DA222" s="293">
        <v>0.69814866514282214</v>
      </c>
      <c r="DB222" s="261" t="s">
        <v>442</v>
      </c>
      <c r="DC222" s="261" t="s">
        <v>442</v>
      </c>
      <c r="DD222" s="261" t="s">
        <v>577</v>
      </c>
    </row>
    <row r="223" spans="1:108">
      <c r="A223" s="264" t="s">
        <v>380</v>
      </c>
      <c r="B223" s="284">
        <v>2529</v>
      </c>
      <c r="C223" s="284">
        <f t="shared" si="48"/>
        <v>2529</v>
      </c>
      <c r="D223" s="285">
        <v>11370</v>
      </c>
      <c r="E223" s="286">
        <f t="shared" si="49"/>
        <v>11370</v>
      </c>
      <c r="F223" s="287">
        <v>45869</v>
      </c>
      <c r="G223" s="285" t="s">
        <v>159</v>
      </c>
      <c r="H223" s="285" t="s">
        <v>573</v>
      </c>
      <c r="I223" s="261">
        <v>2021</v>
      </c>
      <c r="J223" s="261" t="s">
        <v>574</v>
      </c>
      <c r="K223" s="261" t="s">
        <v>575</v>
      </c>
      <c r="L223" s="288">
        <v>618696</v>
      </c>
      <c r="M223" s="261" t="s">
        <v>576</v>
      </c>
      <c r="N223" s="261" t="s">
        <v>577</v>
      </c>
      <c r="O223" s="261" t="s">
        <v>578</v>
      </c>
      <c r="P223" s="287">
        <v>45553</v>
      </c>
      <c r="Q223" s="287" t="s">
        <v>579</v>
      </c>
      <c r="R223" s="261" t="s">
        <v>577</v>
      </c>
      <c r="S223" s="261" t="s">
        <v>580</v>
      </c>
      <c r="T223" s="261">
        <v>6</v>
      </c>
      <c r="U223" s="288">
        <v>0</v>
      </c>
      <c r="V223" s="289">
        <v>0</v>
      </c>
      <c r="W223" s="261" t="str">
        <f t="shared" si="50"/>
        <v>PERF</v>
      </c>
      <c r="X223" s="261" t="s">
        <v>581</v>
      </c>
      <c r="Y223" s="261" t="s">
        <v>581</v>
      </c>
      <c r="Z223" s="261" t="s">
        <v>573</v>
      </c>
      <c r="AA223" s="264" t="s">
        <v>380</v>
      </c>
      <c r="AB223" s="286">
        <f t="shared" si="51"/>
        <v>2529</v>
      </c>
      <c r="AC223" s="286">
        <v>8499</v>
      </c>
      <c r="AD223" s="286">
        <f t="shared" si="52"/>
        <v>8499</v>
      </c>
      <c r="AE223" s="261" t="s">
        <v>582</v>
      </c>
      <c r="AF223" s="261" t="s">
        <v>583</v>
      </c>
      <c r="AG223" s="290">
        <v>2495799</v>
      </c>
      <c r="AH223" s="261" t="s">
        <v>583</v>
      </c>
      <c r="AI223" s="291">
        <v>45271</v>
      </c>
      <c r="AJ223" s="261" t="s">
        <v>584</v>
      </c>
      <c r="AK223" s="292">
        <v>45688</v>
      </c>
      <c r="AL223" s="292" t="s">
        <v>585</v>
      </c>
      <c r="AM223" s="292" t="s">
        <v>442</v>
      </c>
      <c r="AN223" s="261" t="s">
        <v>442</v>
      </c>
      <c r="AO223" s="261" t="s">
        <v>442</v>
      </c>
      <c r="AP223" s="261" t="s">
        <v>442</v>
      </c>
      <c r="AQ223" s="261" t="s">
        <v>442</v>
      </c>
      <c r="AR223" s="290">
        <v>180</v>
      </c>
      <c r="AS223" s="287">
        <f t="shared" si="56"/>
        <v>51269</v>
      </c>
      <c r="AT223" s="261">
        <v>180</v>
      </c>
      <c r="AU223" s="261" t="s">
        <v>442</v>
      </c>
      <c r="AV223" s="290">
        <v>1352648</v>
      </c>
      <c r="AW223" s="290">
        <v>1312258.43</v>
      </c>
      <c r="AX223" s="261" t="s">
        <v>442</v>
      </c>
      <c r="AY223" s="261" t="s">
        <v>442</v>
      </c>
      <c r="AZ223" s="290">
        <v>1352648</v>
      </c>
      <c r="BA223" s="261">
        <v>100</v>
      </c>
      <c r="BB223" s="261" t="s">
        <v>442</v>
      </c>
      <c r="BC223" s="261" t="s">
        <v>586</v>
      </c>
      <c r="BD223" s="261" t="s">
        <v>586</v>
      </c>
      <c r="BE223" s="289">
        <v>16224</v>
      </c>
      <c r="BF223" s="261" t="s">
        <v>442</v>
      </c>
      <c r="BG223" s="261" t="s">
        <v>442</v>
      </c>
      <c r="BH223" s="261" t="s">
        <v>587</v>
      </c>
      <c r="BI223" s="293">
        <v>0.15210000000000001</v>
      </c>
      <c r="BJ223" s="261" t="s">
        <v>591</v>
      </c>
      <c r="BK223" s="261" t="s">
        <v>442</v>
      </c>
      <c r="BL223" s="294">
        <f t="shared" si="57"/>
        <v>7.8000000000000014E-2</v>
      </c>
      <c r="BM223" s="261" t="s">
        <v>442</v>
      </c>
      <c r="BN223" s="261" t="s">
        <v>442</v>
      </c>
      <c r="BO223" s="261" t="s">
        <v>442</v>
      </c>
      <c r="BP223" s="261" t="s">
        <v>442</v>
      </c>
      <c r="BQ223" s="261" t="s">
        <v>442</v>
      </c>
      <c r="BR223" s="261" t="s">
        <v>442</v>
      </c>
      <c r="BS223" s="261" t="s">
        <v>442</v>
      </c>
      <c r="BT223" s="261" t="s">
        <v>442</v>
      </c>
      <c r="BU223" s="261" t="s">
        <v>442</v>
      </c>
      <c r="BV223" s="261" t="s">
        <v>442</v>
      </c>
      <c r="BW223" s="261" t="s">
        <v>442</v>
      </c>
      <c r="BX223" s="261" t="s">
        <v>442</v>
      </c>
      <c r="BY223" s="261" t="s">
        <v>442</v>
      </c>
      <c r="BZ223" s="261" t="s">
        <v>442</v>
      </c>
      <c r="CA223" s="261" t="s">
        <v>442</v>
      </c>
      <c r="CB223" s="261" t="s">
        <v>442</v>
      </c>
      <c r="CC223" s="290">
        <v>0</v>
      </c>
      <c r="CD223" s="261" t="s">
        <v>442</v>
      </c>
      <c r="CE223" s="261" t="s">
        <v>442</v>
      </c>
      <c r="CF223" s="261" t="s">
        <v>442</v>
      </c>
      <c r="CG223" s="261" t="s">
        <v>442</v>
      </c>
      <c r="CH223" s="261" t="s">
        <v>442</v>
      </c>
      <c r="CI223" s="261" t="s">
        <v>442</v>
      </c>
      <c r="CJ223" s="261" t="s">
        <v>442</v>
      </c>
      <c r="CK223" s="261" t="s">
        <v>442</v>
      </c>
      <c r="CL223" s="261" t="s">
        <v>442</v>
      </c>
      <c r="CM223" s="261" t="s">
        <v>442</v>
      </c>
      <c r="CN223" s="261" t="s">
        <v>442</v>
      </c>
      <c r="CO223" s="261" t="s">
        <v>442</v>
      </c>
      <c r="CP223" s="261" t="s">
        <v>442</v>
      </c>
      <c r="CQ223" s="261" t="s">
        <v>442</v>
      </c>
      <c r="CR223" s="261" t="s">
        <v>588</v>
      </c>
      <c r="CS223" s="261" t="s">
        <v>433</v>
      </c>
      <c r="CT223" s="261" t="s">
        <v>442</v>
      </c>
      <c r="CU223" s="261" t="s">
        <v>589</v>
      </c>
      <c r="CV223" s="261" t="s">
        <v>442</v>
      </c>
      <c r="CW223" s="261" t="s">
        <v>442</v>
      </c>
      <c r="CX223" s="293">
        <f t="shared" si="58"/>
        <v>0.54196992626409424</v>
      </c>
      <c r="CY223" s="289">
        <v>2495799</v>
      </c>
      <c r="CZ223" s="287">
        <v>45271</v>
      </c>
      <c r="DA223" s="293">
        <v>0.54196992626409424</v>
      </c>
      <c r="DB223" s="261" t="s">
        <v>442</v>
      </c>
      <c r="DC223" s="261" t="s">
        <v>442</v>
      </c>
      <c r="DD223" s="261" t="s">
        <v>577</v>
      </c>
    </row>
    <row r="224" spans="1:108">
      <c r="A224" s="264" t="s">
        <v>380</v>
      </c>
      <c r="B224" s="284">
        <v>1204</v>
      </c>
      <c r="C224" s="284">
        <f t="shared" si="48"/>
        <v>1204</v>
      </c>
      <c r="D224" s="285">
        <v>8442</v>
      </c>
      <c r="E224" s="286">
        <f t="shared" si="49"/>
        <v>8442</v>
      </c>
      <c r="F224" s="287">
        <v>45869</v>
      </c>
      <c r="G224" s="285" t="s">
        <v>159</v>
      </c>
      <c r="H224" s="285" t="s">
        <v>573</v>
      </c>
      <c r="I224" s="261">
        <v>2021</v>
      </c>
      <c r="J224" s="261" t="s">
        <v>574</v>
      </c>
      <c r="K224" s="261" t="s">
        <v>575</v>
      </c>
      <c r="L224" s="288">
        <v>1599156</v>
      </c>
      <c r="M224" s="261" t="s">
        <v>576</v>
      </c>
      <c r="N224" s="261" t="s">
        <v>577</v>
      </c>
      <c r="O224" s="261" t="s">
        <v>578</v>
      </c>
      <c r="P224" s="287">
        <v>41152</v>
      </c>
      <c r="Q224" s="287" t="s">
        <v>579</v>
      </c>
      <c r="R224" s="261" t="s">
        <v>577</v>
      </c>
      <c r="S224" s="261" t="s">
        <v>580</v>
      </c>
      <c r="T224" s="261">
        <v>145</v>
      </c>
      <c r="U224" s="288">
        <v>0</v>
      </c>
      <c r="V224" s="289">
        <v>0</v>
      </c>
      <c r="W224" s="261" t="str">
        <f t="shared" si="50"/>
        <v>PERF</v>
      </c>
      <c r="X224" s="261" t="s">
        <v>581</v>
      </c>
      <c r="Y224" s="261" t="s">
        <v>581</v>
      </c>
      <c r="Z224" s="261" t="s">
        <v>573</v>
      </c>
      <c r="AA224" s="264" t="s">
        <v>380</v>
      </c>
      <c r="AB224" s="286">
        <f t="shared" si="51"/>
        <v>1204</v>
      </c>
      <c r="AC224" s="286">
        <v>6699</v>
      </c>
      <c r="AD224" s="286">
        <f t="shared" si="52"/>
        <v>6699</v>
      </c>
      <c r="AE224" s="261" t="s">
        <v>593</v>
      </c>
      <c r="AF224" s="261" t="s">
        <v>583</v>
      </c>
      <c r="AG224" s="290">
        <v>4128732</v>
      </c>
      <c r="AH224" s="261" t="s">
        <v>583</v>
      </c>
      <c r="AI224" s="291">
        <v>40892</v>
      </c>
      <c r="AJ224" s="261" t="s">
        <v>584</v>
      </c>
      <c r="AK224" s="292">
        <v>45688</v>
      </c>
      <c r="AL224" s="292" t="s">
        <v>585</v>
      </c>
      <c r="AM224" s="292" t="s">
        <v>442</v>
      </c>
      <c r="AN224" s="261" t="s">
        <v>442</v>
      </c>
      <c r="AO224" s="261" t="s">
        <v>442</v>
      </c>
      <c r="AP224" s="261" t="s">
        <v>442</v>
      </c>
      <c r="AQ224" s="261" t="s">
        <v>442</v>
      </c>
      <c r="AR224" s="290">
        <v>24</v>
      </c>
      <c r="AS224" s="287">
        <f t="shared" si="56"/>
        <v>46589</v>
      </c>
      <c r="AT224" s="261">
        <v>180</v>
      </c>
      <c r="AU224" s="261" t="s">
        <v>442</v>
      </c>
      <c r="AV224" s="290">
        <v>3283747</v>
      </c>
      <c r="AW224" s="290">
        <v>948712.23</v>
      </c>
      <c r="AX224" s="261" t="s">
        <v>442</v>
      </c>
      <c r="AY224" s="261" t="s">
        <v>442</v>
      </c>
      <c r="AZ224" s="290">
        <v>3283747</v>
      </c>
      <c r="BA224" s="261">
        <v>100</v>
      </c>
      <c r="BB224" s="261" t="s">
        <v>442</v>
      </c>
      <c r="BC224" s="261" t="s">
        <v>586</v>
      </c>
      <c r="BD224" s="261" t="s">
        <v>586</v>
      </c>
      <c r="BE224" s="289">
        <v>42064</v>
      </c>
      <c r="BF224" s="261" t="s">
        <v>442</v>
      </c>
      <c r="BG224" s="261" t="s">
        <v>442</v>
      </c>
      <c r="BH224" s="261" t="s">
        <v>587</v>
      </c>
      <c r="BI224" s="293">
        <v>0.13750000000000001</v>
      </c>
      <c r="BJ224" s="261" t="s">
        <v>596</v>
      </c>
      <c r="BK224" s="261" t="s">
        <v>442</v>
      </c>
      <c r="BL224" s="294">
        <f t="shared" si="57"/>
        <v>6.3400000000000012E-2</v>
      </c>
      <c r="BM224" s="261" t="s">
        <v>442</v>
      </c>
      <c r="BN224" s="261" t="s">
        <v>442</v>
      </c>
      <c r="BO224" s="261" t="s">
        <v>442</v>
      </c>
      <c r="BP224" s="261" t="s">
        <v>442</v>
      </c>
      <c r="BQ224" s="261" t="s">
        <v>442</v>
      </c>
      <c r="BR224" s="261" t="s">
        <v>442</v>
      </c>
      <c r="BS224" s="261" t="s">
        <v>442</v>
      </c>
      <c r="BT224" s="261" t="s">
        <v>442</v>
      </c>
      <c r="BU224" s="261" t="s">
        <v>442</v>
      </c>
      <c r="BV224" s="261" t="s">
        <v>442</v>
      </c>
      <c r="BW224" s="261" t="s">
        <v>442</v>
      </c>
      <c r="BX224" s="261" t="s">
        <v>442</v>
      </c>
      <c r="BY224" s="261" t="s">
        <v>442</v>
      </c>
      <c r="BZ224" s="261" t="s">
        <v>442</v>
      </c>
      <c r="CA224" s="261" t="s">
        <v>442</v>
      </c>
      <c r="CB224" s="261" t="s">
        <v>442</v>
      </c>
      <c r="CC224" s="290">
        <v>0</v>
      </c>
      <c r="CD224" s="261" t="s">
        <v>442</v>
      </c>
      <c r="CE224" s="261" t="s">
        <v>442</v>
      </c>
      <c r="CF224" s="261" t="s">
        <v>442</v>
      </c>
      <c r="CG224" s="261" t="s">
        <v>442</v>
      </c>
      <c r="CH224" s="261" t="s">
        <v>442</v>
      </c>
      <c r="CI224" s="261" t="s">
        <v>442</v>
      </c>
      <c r="CJ224" s="261" t="s">
        <v>442</v>
      </c>
      <c r="CK224" s="261" t="s">
        <v>442</v>
      </c>
      <c r="CL224" s="261" t="s">
        <v>442</v>
      </c>
      <c r="CM224" s="261" t="s">
        <v>442</v>
      </c>
      <c r="CN224" s="261" t="s">
        <v>442</v>
      </c>
      <c r="CO224" s="261" t="s">
        <v>442</v>
      </c>
      <c r="CP224" s="261" t="s">
        <v>442</v>
      </c>
      <c r="CQ224" s="261" t="s">
        <v>442</v>
      </c>
      <c r="CR224" s="261" t="s">
        <v>588</v>
      </c>
      <c r="CS224" s="261" t="s">
        <v>433</v>
      </c>
      <c r="CT224" s="261" t="s">
        <v>442</v>
      </c>
      <c r="CU224" s="261" t="s">
        <v>589</v>
      </c>
      <c r="CV224" s="261" t="s">
        <v>442</v>
      </c>
      <c r="CW224" s="261" t="s">
        <v>442</v>
      </c>
      <c r="CX224" s="293">
        <f t="shared" si="58"/>
        <v>0.59704490909090913</v>
      </c>
      <c r="CY224" s="289">
        <v>5500000</v>
      </c>
      <c r="CZ224" s="287">
        <v>45711</v>
      </c>
      <c r="DA224" s="293">
        <v>0.77805037933082455</v>
      </c>
      <c r="DB224" s="261" t="s">
        <v>442</v>
      </c>
      <c r="DC224" s="261" t="s">
        <v>442</v>
      </c>
      <c r="DD224" s="261" t="s">
        <v>577</v>
      </c>
    </row>
    <row r="225" spans="1:108">
      <c r="A225" s="264" t="s">
        <v>380</v>
      </c>
      <c r="B225" s="284">
        <v>1528</v>
      </c>
      <c r="C225" s="284">
        <f t="shared" si="48"/>
        <v>1528</v>
      </c>
      <c r="D225" s="285">
        <v>9229</v>
      </c>
      <c r="E225" s="286">
        <f t="shared" si="49"/>
        <v>9229</v>
      </c>
      <c r="F225" s="287">
        <v>45869</v>
      </c>
      <c r="G225" s="285" t="s">
        <v>159</v>
      </c>
      <c r="H225" s="285" t="s">
        <v>573</v>
      </c>
      <c r="I225" s="261">
        <v>2021</v>
      </c>
      <c r="J225" s="261" t="s">
        <v>574</v>
      </c>
      <c r="K225" s="261" t="s">
        <v>575</v>
      </c>
      <c r="L225" s="288">
        <v>777823</v>
      </c>
      <c r="M225" s="261" t="s">
        <v>576</v>
      </c>
      <c r="N225" s="261" t="s">
        <v>577</v>
      </c>
      <c r="O225" s="261" t="s">
        <v>578</v>
      </c>
      <c r="P225" s="287">
        <v>42312</v>
      </c>
      <c r="Q225" s="287" t="s">
        <v>579</v>
      </c>
      <c r="R225" s="261" t="s">
        <v>577</v>
      </c>
      <c r="S225" s="261" t="s">
        <v>580</v>
      </c>
      <c r="T225" s="261">
        <v>109</v>
      </c>
      <c r="U225" s="288">
        <v>0</v>
      </c>
      <c r="V225" s="289">
        <v>0</v>
      </c>
      <c r="W225" s="261" t="str">
        <f t="shared" si="50"/>
        <v>PERF</v>
      </c>
      <c r="X225" s="261" t="s">
        <v>581</v>
      </c>
      <c r="Y225" s="261" t="s">
        <v>581</v>
      </c>
      <c r="Z225" s="261" t="s">
        <v>573</v>
      </c>
      <c r="AA225" s="264" t="s">
        <v>380</v>
      </c>
      <c r="AB225" s="286">
        <f t="shared" si="51"/>
        <v>1528</v>
      </c>
      <c r="AC225" s="286">
        <v>7442</v>
      </c>
      <c r="AD225" s="286">
        <f t="shared" si="52"/>
        <v>7442</v>
      </c>
      <c r="AE225" s="261" t="s">
        <v>582</v>
      </c>
      <c r="AF225" s="261" t="s">
        <v>583</v>
      </c>
      <c r="AG225" s="290">
        <v>3881204</v>
      </c>
      <c r="AH225" s="261" t="s">
        <v>583</v>
      </c>
      <c r="AI225" s="291">
        <v>42241</v>
      </c>
      <c r="AJ225" s="261" t="s">
        <v>584</v>
      </c>
      <c r="AK225" s="292">
        <v>45688</v>
      </c>
      <c r="AL225" s="292" t="s">
        <v>585</v>
      </c>
      <c r="AM225" s="292" t="s">
        <v>442</v>
      </c>
      <c r="AN225" s="261" t="s">
        <v>442</v>
      </c>
      <c r="AO225" s="261" t="s">
        <v>442</v>
      </c>
      <c r="AP225" s="261" t="s">
        <v>442</v>
      </c>
      <c r="AQ225" s="261" t="s">
        <v>442</v>
      </c>
      <c r="AR225" s="290">
        <v>63</v>
      </c>
      <c r="AS225" s="287">
        <f t="shared" si="56"/>
        <v>47759</v>
      </c>
      <c r="AT225" s="261">
        <v>180</v>
      </c>
      <c r="AU225" s="261" t="s">
        <v>442</v>
      </c>
      <c r="AV225" s="290">
        <v>2942556</v>
      </c>
      <c r="AW225" s="290">
        <v>1156623.8799999999</v>
      </c>
      <c r="AX225" s="261" t="s">
        <v>442</v>
      </c>
      <c r="AY225" s="261" t="s">
        <v>442</v>
      </c>
      <c r="AZ225" s="290">
        <v>2942556</v>
      </c>
      <c r="BA225" s="261">
        <v>100</v>
      </c>
      <c r="BB225" s="261" t="s">
        <v>442</v>
      </c>
      <c r="BC225" s="261" t="s">
        <v>586</v>
      </c>
      <c r="BD225" s="261" t="s">
        <v>586</v>
      </c>
      <c r="BE225" s="289">
        <v>26886</v>
      </c>
      <c r="BF225" s="261" t="s">
        <v>442</v>
      </c>
      <c r="BG225" s="261" t="s">
        <v>442</v>
      </c>
      <c r="BH225" s="261" t="s">
        <v>587</v>
      </c>
      <c r="BI225" s="293">
        <v>0.16250000000000001</v>
      </c>
      <c r="BJ225" s="261" t="s">
        <v>596</v>
      </c>
      <c r="BK225" s="261" t="s">
        <v>442</v>
      </c>
      <c r="BL225" s="294">
        <f t="shared" si="57"/>
        <v>8.8400000000000006E-2</v>
      </c>
      <c r="BM225" s="261" t="s">
        <v>442</v>
      </c>
      <c r="BN225" s="261" t="s">
        <v>442</v>
      </c>
      <c r="BO225" s="261" t="s">
        <v>442</v>
      </c>
      <c r="BP225" s="261" t="s">
        <v>442</v>
      </c>
      <c r="BQ225" s="261" t="s">
        <v>442</v>
      </c>
      <c r="BR225" s="261" t="s">
        <v>442</v>
      </c>
      <c r="BS225" s="261" t="s">
        <v>442</v>
      </c>
      <c r="BT225" s="261" t="s">
        <v>442</v>
      </c>
      <c r="BU225" s="261" t="s">
        <v>442</v>
      </c>
      <c r="BV225" s="261" t="s">
        <v>442</v>
      </c>
      <c r="BW225" s="261" t="s">
        <v>442</v>
      </c>
      <c r="BX225" s="261" t="s">
        <v>442</v>
      </c>
      <c r="BY225" s="261" t="s">
        <v>442</v>
      </c>
      <c r="BZ225" s="261" t="s">
        <v>442</v>
      </c>
      <c r="CA225" s="261" t="s">
        <v>442</v>
      </c>
      <c r="CB225" s="261" t="s">
        <v>442</v>
      </c>
      <c r="CC225" s="290">
        <v>0</v>
      </c>
      <c r="CD225" s="261" t="s">
        <v>442</v>
      </c>
      <c r="CE225" s="261" t="s">
        <v>442</v>
      </c>
      <c r="CF225" s="261" t="s">
        <v>442</v>
      </c>
      <c r="CG225" s="261" t="s">
        <v>442</v>
      </c>
      <c r="CH225" s="261" t="s">
        <v>442</v>
      </c>
      <c r="CI225" s="261" t="s">
        <v>442</v>
      </c>
      <c r="CJ225" s="261" t="s">
        <v>442</v>
      </c>
      <c r="CK225" s="261" t="s">
        <v>442</v>
      </c>
      <c r="CL225" s="261" t="s">
        <v>442</v>
      </c>
      <c r="CM225" s="261" t="s">
        <v>442</v>
      </c>
      <c r="CN225" s="261" t="s">
        <v>442</v>
      </c>
      <c r="CO225" s="261" t="s">
        <v>442</v>
      </c>
      <c r="CP225" s="261" t="s">
        <v>442</v>
      </c>
      <c r="CQ225" s="261" t="s">
        <v>442</v>
      </c>
      <c r="CR225" s="261" t="s">
        <v>588</v>
      </c>
      <c r="CS225" s="261" t="s">
        <v>433</v>
      </c>
      <c r="CT225" s="261" t="s">
        <v>442</v>
      </c>
      <c r="CU225" s="261" t="s">
        <v>589</v>
      </c>
      <c r="CV225" s="261" t="s">
        <v>442</v>
      </c>
      <c r="CW225" s="261" t="s">
        <v>442</v>
      </c>
      <c r="CX225" s="293">
        <f t="shared" si="58"/>
        <v>0.92705616672012037</v>
      </c>
      <c r="CY225" s="289">
        <v>3174086</v>
      </c>
      <c r="CZ225" s="287">
        <v>44727</v>
      </c>
      <c r="DA225" s="293">
        <v>0.75815527926312121</v>
      </c>
      <c r="DB225" s="261" t="s">
        <v>442</v>
      </c>
      <c r="DC225" s="261" t="s">
        <v>442</v>
      </c>
      <c r="DD225" s="261" t="s">
        <v>577</v>
      </c>
    </row>
    <row r="226" spans="1:108">
      <c r="A226" s="264" t="s">
        <v>380</v>
      </c>
      <c r="B226" s="284">
        <v>1560</v>
      </c>
      <c r="C226" s="284">
        <f t="shared" si="48"/>
        <v>1560</v>
      </c>
      <c r="D226" s="285">
        <v>0</v>
      </c>
      <c r="E226" s="286">
        <f t="shared" si="49"/>
        <v>0</v>
      </c>
      <c r="F226" s="287">
        <v>45869</v>
      </c>
      <c r="G226" s="285" t="s">
        <v>159</v>
      </c>
      <c r="H226" s="285" t="s">
        <v>573</v>
      </c>
      <c r="I226" s="261">
        <v>2021</v>
      </c>
      <c r="J226" s="261" t="s">
        <v>574</v>
      </c>
      <c r="K226" s="261" t="s">
        <v>575</v>
      </c>
      <c r="L226" s="288">
        <v>304080</v>
      </c>
      <c r="M226" s="261" t="s">
        <v>576</v>
      </c>
      <c r="N226" s="261" t="s">
        <v>577</v>
      </c>
      <c r="O226" s="261" t="s">
        <v>578</v>
      </c>
      <c r="P226" s="287">
        <v>42403</v>
      </c>
      <c r="Q226" s="287" t="s">
        <v>579</v>
      </c>
      <c r="R226" s="261" t="s">
        <v>577</v>
      </c>
      <c r="S226" s="261" t="s">
        <v>580</v>
      </c>
      <c r="T226" s="261">
        <v>93</v>
      </c>
      <c r="U226" s="288">
        <v>0</v>
      </c>
      <c r="V226" s="289">
        <v>0</v>
      </c>
      <c r="W226" s="261" t="str">
        <f t="shared" si="50"/>
        <v>PERF</v>
      </c>
      <c r="X226" s="261" t="s">
        <v>581</v>
      </c>
      <c r="Y226" s="261" t="s">
        <v>581</v>
      </c>
      <c r="Z226" s="261" t="s">
        <v>573</v>
      </c>
      <c r="AA226" s="264" t="s">
        <v>380</v>
      </c>
      <c r="AB226" s="286">
        <f t="shared" si="51"/>
        <v>1560</v>
      </c>
      <c r="AC226" s="286">
        <v>7412</v>
      </c>
      <c r="AD226" s="286">
        <f t="shared" si="52"/>
        <v>7412</v>
      </c>
      <c r="AE226" s="261" t="s">
        <v>582</v>
      </c>
      <c r="AF226" s="261" t="s">
        <v>583</v>
      </c>
      <c r="AG226" s="290">
        <v>991940</v>
      </c>
      <c r="AH226" s="261" t="s">
        <v>583</v>
      </c>
      <c r="AI226" s="291">
        <v>42167</v>
      </c>
      <c r="AJ226" s="261" t="s">
        <v>584</v>
      </c>
      <c r="AK226" s="292">
        <v>45688</v>
      </c>
      <c r="AL226" s="292">
        <v>45730</v>
      </c>
      <c r="AM226" s="292" t="s">
        <v>442</v>
      </c>
      <c r="AN226" s="261" t="s">
        <v>442</v>
      </c>
      <c r="AO226" s="261" t="s">
        <v>442</v>
      </c>
      <c r="AP226" s="261" t="s">
        <v>442</v>
      </c>
      <c r="AQ226" s="261" t="s">
        <v>442</v>
      </c>
      <c r="AR226" s="290">
        <v>66</v>
      </c>
      <c r="AS226" s="287">
        <f t="shared" si="56"/>
        <v>47849</v>
      </c>
      <c r="AT226" s="261">
        <v>180</v>
      </c>
      <c r="AU226" s="261" t="s">
        <v>442</v>
      </c>
      <c r="AV226" s="290">
        <v>749616</v>
      </c>
      <c r="AW226" s="290">
        <v>471795.32</v>
      </c>
      <c r="AX226" s="261" t="s">
        <v>442</v>
      </c>
      <c r="AY226" s="261" t="s">
        <v>442</v>
      </c>
      <c r="AZ226" s="290">
        <v>749616</v>
      </c>
      <c r="BA226" s="261">
        <v>100</v>
      </c>
      <c r="BB226" s="261" t="s">
        <v>442</v>
      </c>
      <c r="BC226" s="261" t="s">
        <v>586</v>
      </c>
      <c r="BD226" s="261" t="s">
        <v>586</v>
      </c>
      <c r="BE226" s="289">
        <v>10168</v>
      </c>
      <c r="BF226" s="261" t="s">
        <v>442</v>
      </c>
      <c r="BG226" s="261" t="s">
        <v>442</v>
      </c>
      <c r="BH226" s="261" t="s">
        <v>587</v>
      </c>
      <c r="BI226" s="293">
        <v>0.14249999999999999</v>
      </c>
      <c r="BJ226" s="261" t="s">
        <v>596</v>
      </c>
      <c r="BK226" s="261" t="s">
        <v>442</v>
      </c>
      <c r="BL226" s="294">
        <f t="shared" si="57"/>
        <v>6.8399999999999989E-2</v>
      </c>
      <c r="BM226" s="261" t="s">
        <v>442</v>
      </c>
      <c r="BN226" s="261" t="s">
        <v>442</v>
      </c>
      <c r="BO226" s="261" t="s">
        <v>442</v>
      </c>
      <c r="BP226" s="261" t="s">
        <v>442</v>
      </c>
      <c r="BQ226" s="261" t="s">
        <v>442</v>
      </c>
      <c r="BR226" s="261" t="s">
        <v>442</v>
      </c>
      <c r="BS226" s="261" t="s">
        <v>442</v>
      </c>
      <c r="BT226" s="261" t="s">
        <v>442</v>
      </c>
      <c r="BU226" s="261" t="s">
        <v>442</v>
      </c>
      <c r="BV226" s="261" t="s">
        <v>442</v>
      </c>
      <c r="BW226" s="261" t="s">
        <v>442</v>
      </c>
      <c r="BX226" s="261" t="s">
        <v>442</v>
      </c>
      <c r="BY226" s="261" t="s">
        <v>442</v>
      </c>
      <c r="BZ226" s="261" t="s">
        <v>442</v>
      </c>
      <c r="CA226" s="261" t="s">
        <v>442</v>
      </c>
      <c r="CB226" s="261" t="s">
        <v>442</v>
      </c>
      <c r="CC226" s="290">
        <v>0</v>
      </c>
      <c r="CD226" s="261" t="s">
        <v>442</v>
      </c>
      <c r="CE226" s="261" t="s">
        <v>442</v>
      </c>
      <c r="CF226" s="261" t="s">
        <v>442</v>
      </c>
      <c r="CG226" s="261" t="s">
        <v>442</v>
      </c>
      <c r="CH226" s="261" t="s">
        <v>442</v>
      </c>
      <c r="CI226" s="261" t="s">
        <v>442</v>
      </c>
      <c r="CJ226" s="261" t="s">
        <v>442</v>
      </c>
      <c r="CK226" s="261" t="s">
        <v>442</v>
      </c>
      <c r="CL226" s="261" t="s">
        <v>442</v>
      </c>
      <c r="CM226" s="261" t="s">
        <v>442</v>
      </c>
      <c r="CN226" s="261" t="s">
        <v>442</v>
      </c>
      <c r="CO226" s="261" t="s">
        <v>442</v>
      </c>
      <c r="CP226" s="261" t="s">
        <v>442</v>
      </c>
      <c r="CQ226" s="261" t="s">
        <v>442</v>
      </c>
      <c r="CR226" s="261" t="s">
        <v>588</v>
      </c>
      <c r="CS226" s="261" t="s">
        <v>433</v>
      </c>
      <c r="CT226" s="261" t="s">
        <v>442</v>
      </c>
      <c r="CU226" s="261" t="s">
        <v>589</v>
      </c>
      <c r="CV226" s="261" t="s">
        <v>442</v>
      </c>
      <c r="CW226" s="261" t="s">
        <v>442</v>
      </c>
      <c r="CX226" s="293">
        <f t="shared" si="58"/>
        <v>0.51697655172413792</v>
      </c>
      <c r="CY226" s="289">
        <v>1450000</v>
      </c>
      <c r="CZ226" s="287">
        <v>45738</v>
      </c>
      <c r="DA226" s="293">
        <v>0.75570699840716171</v>
      </c>
      <c r="DB226" s="261" t="s">
        <v>442</v>
      </c>
      <c r="DC226" s="261" t="s">
        <v>442</v>
      </c>
      <c r="DD226" s="261" t="s">
        <v>577</v>
      </c>
    </row>
    <row r="227" spans="1:108">
      <c r="A227" s="264" t="s">
        <v>380</v>
      </c>
      <c r="B227" s="284">
        <v>1616</v>
      </c>
      <c r="C227" s="284">
        <f t="shared" si="48"/>
        <v>1616</v>
      </c>
      <c r="D227" s="285">
        <v>9323</v>
      </c>
      <c r="E227" s="286">
        <f t="shared" si="49"/>
        <v>9323</v>
      </c>
      <c r="F227" s="287">
        <v>45869</v>
      </c>
      <c r="G227" s="285" t="s">
        <v>159</v>
      </c>
      <c r="H227" s="285" t="s">
        <v>573</v>
      </c>
      <c r="I227" s="261">
        <v>2021</v>
      </c>
      <c r="J227" s="261" t="s">
        <v>574</v>
      </c>
      <c r="K227" s="261" t="s">
        <v>575</v>
      </c>
      <c r="L227" s="288">
        <v>1525419</v>
      </c>
      <c r="M227" s="261" t="s">
        <v>576</v>
      </c>
      <c r="N227" s="261" t="s">
        <v>577</v>
      </c>
      <c r="O227" s="261" t="s">
        <v>578</v>
      </c>
      <c r="P227" s="287">
        <v>42769</v>
      </c>
      <c r="Q227" s="287" t="s">
        <v>595</v>
      </c>
      <c r="R227" s="261" t="s">
        <v>577</v>
      </c>
      <c r="S227" s="261" t="s">
        <v>580</v>
      </c>
      <c r="T227" s="261">
        <v>91</v>
      </c>
      <c r="U227" s="288">
        <v>0</v>
      </c>
      <c r="V227" s="289">
        <v>0</v>
      </c>
      <c r="W227" s="261" t="str">
        <f t="shared" si="50"/>
        <v>PERF</v>
      </c>
      <c r="X227" s="261" t="s">
        <v>581</v>
      </c>
      <c r="Y227" s="261" t="s">
        <v>581</v>
      </c>
      <c r="Z227" s="261" t="s">
        <v>573</v>
      </c>
      <c r="AA227" s="264" t="s">
        <v>380</v>
      </c>
      <c r="AB227" s="286">
        <f t="shared" si="51"/>
        <v>1616</v>
      </c>
      <c r="AC227" s="286">
        <v>7534</v>
      </c>
      <c r="AD227" s="286">
        <f t="shared" si="52"/>
        <v>7534</v>
      </c>
      <c r="AE227" s="261" t="s">
        <v>582</v>
      </c>
      <c r="AF227" s="261" t="s">
        <v>583</v>
      </c>
      <c r="AG227" s="290">
        <v>9611169</v>
      </c>
      <c r="AH227" s="261" t="s">
        <v>583</v>
      </c>
      <c r="AI227" s="291">
        <v>42451</v>
      </c>
      <c r="AJ227" s="261" t="s">
        <v>584</v>
      </c>
      <c r="AK227" s="292">
        <v>45688</v>
      </c>
      <c r="AL227" s="292" t="s">
        <v>585</v>
      </c>
      <c r="AM227" s="292" t="s">
        <v>442</v>
      </c>
      <c r="AN227" s="261" t="s">
        <v>442</v>
      </c>
      <c r="AO227" s="261" t="s">
        <v>442</v>
      </c>
      <c r="AP227" s="261" t="s">
        <v>442</v>
      </c>
      <c r="AQ227" s="261" t="s">
        <v>442</v>
      </c>
      <c r="AR227" s="290">
        <v>72</v>
      </c>
      <c r="AS227" s="287">
        <f t="shared" si="56"/>
        <v>48029</v>
      </c>
      <c r="AT227" s="261">
        <v>180</v>
      </c>
      <c r="AU227" s="261" t="s">
        <v>442</v>
      </c>
      <c r="AV227" s="290">
        <v>4730062</v>
      </c>
      <c r="AW227" s="290">
        <v>2997250.58</v>
      </c>
      <c r="AX227" s="261" t="s">
        <v>442</v>
      </c>
      <c r="AY227" s="261" t="s">
        <v>442</v>
      </c>
      <c r="AZ227" s="290">
        <v>4730062</v>
      </c>
      <c r="BA227" s="261">
        <v>100</v>
      </c>
      <c r="BB227" s="261" t="s">
        <v>442</v>
      </c>
      <c r="BC227" s="261" t="s">
        <v>586</v>
      </c>
      <c r="BD227" s="261" t="s">
        <v>586</v>
      </c>
      <c r="BE227" s="289">
        <v>61126</v>
      </c>
      <c r="BF227" s="261" t="s">
        <v>442</v>
      </c>
      <c r="BG227" s="261" t="s">
        <v>442</v>
      </c>
      <c r="BH227" s="261" t="s">
        <v>587</v>
      </c>
      <c r="BI227" s="293">
        <v>0.14249999999999999</v>
      </c>
      <c r="BJ227" s="261" t="s">
        <v>596</v>
      </c>
      <c r="BK227" s="261" t="s">
        <v>442</v>
      </c>
      <c r="BL227" s="294">
        <f t="shared" si="57"/>
        <v>6.8399999999999989E-2</v>
      </c>
      <c r="BM227" s="261" t="s">
        <v>442</v>
      </c>
      <c r="BN227" s="261" t="s">
        <v>442</v>
      </c>
      <c r="BO227" s="261" t="s">
        <v>442</v>
      </c>
      <c r="BP227" s="261" t="s">
        <v>442</v>
      </c>
      <c r="BQ227" s="261" t="s">
        <v>442</v>
      </c>
      <c r="BR227" s="261" t="s">
        <v>442</v>
      </c>
      <c r="BS227" s="261" t="s">
        <v>442</v>
      </c>
      <c r="BT227" s="261" t="s">
        <v>442</v>
      </c>
      <c r="BU227" s="261" t="s">
        <v>442</v>
      </c>
      <c r="BV227" s="261" t="s">
        <v>442</v>
      </c>
      <c r="BW227" s="261" t="s">
        <v>442</v>
      </c>
      <c r="BX227" s="261" t="s">
        <v>442</v>
      </c>
      <c r="BY227" s="261" t="s">
        <v>442</v>
      </c>
      <c r="BZ227" s="261" t="s">
        <v>442</v>
      </c>
      <c r="CA227" s="261" t="s">
        <v>442</v>
      </c>
      <c r="CB227" s="261" t="s">
        <v>442</v>
      </c>
      <c r="CC227" s="290">
        <v>0</v>
      </c>
      <c r="CD227" s="261" t="s">
        <v>442</v>
      </c>
      <c r="CE227" s="261" t="s">
        <v>442</v>
      </c>
      <c r="CF227" s="261" t="s">
        <v>442</v>
      </c>
      <c r="CG227" s="261" t="s">
        <v>442</v>
      </c>
      <c r="CH227" s="261" t="s">
        <v>442</v>
      </c>
      <c r="CI227" s="261" t="s">
        <v>442</v>
      </c>
      <c r="CJ227" s="261" t="s">
        <v>442</v>
      </c>
      <c r="CK227" s="261" t="s">
        <v>442</v>
      </c>
      <c r="CL227" s="261" t="s">
        <v>442</v>
      </c>
      <c r="CM227" s="261" t="s">
        <v>442</v>
      </c>
      <c r="CN227" s="261" t="s">
        <v>442</v>
      </c>
      <c r="CO227" s="261" t="s">
        <v>442</v>
      </c>
      <c r="CP227" s="261" t="s">
        <v>442</v>
      </c>
      <c r="CQ227" s="261" t="s">
        <v>442</v>
      </c>
      <c r="CR227" s="261" t="s">
        <v>588</v>
      </c>
      <c r="CS227" s="261" t="s">
        <v>433</v>
      </c>
      <c r="CT227" s="261" t="s">
        <v>442</v>
      </c>
      <c r="CU227" s="261" t="s">
        <v>589</v>
      </c>
      <c r="CV227" s="261" t="s">
        <v>442</v>
      </c>
      <c r="CW227" s="261" t="s">
        <v>442</v>
      </c>
      <c r="CX227" s="293">
        <f t="shared" si="58"/>
        <v>0.6779521526848632</v>
      </c>
      <c r="CY227" s="289">
        <v>6976985</v>
      </c>
      <c r="CZ227" s="287">
        <v>45125</v>
      </c>
      <c r="DA227" s="293">
        <v>0.49214220318124602</v>
      </c>
      <c r="DB227" s="261" t="s">
        <v>442</v>
      </c>
      <c r="DC227" s="261" t="s">
        <v>442</v>
      </c>
      <c r="DD227" s="261" t="s">
        <v>577</v>
      </c>
    </row>
    <row r="228" spans="1:108">
      <c r="A228" s="264" t="s">
        <v>380</v>
      </c>
      <c r="B228" s="284">
        <v>2396</v>
      </c>
      <c r="C228" s="284">
        <f t="shared" si="48"/>
        <v>2396</v>
      </c>
      <c r="D228" s="285">
        <v>11163</v>
      </c>
      <c r="E228" s="286">
        <f t="shared" si="49"/>
        <v>11163</v>
      </c>
      <c r="F228" s="287">
        <v>45869</v>
      </c>
      <c r="G228" s="285" t="s">
        <v>159</v>
      </c>
      <c r="H228" s="285" t="s">
        <v>573</v>
      </c>
      <c r="I228" s="261">
        <v>2021</v>
      </c>
      <c r="J228" s="261" t="s">
        <v>574</v>
      </c>
      <c r="K228" s="261" t="s">
        <v>575</v>
      </c>
      <c r="L228" s="288">
        <v>18093780</v>
      </c>
      <c r="M228" s="261" t="s">
        <v>576</v>
      </c>
      <c r="N228" s="261" t="s">
        <v>577</v>
      </c>
      <c r="O228" s="261" t="s">
        <v>578</v>
      </c>
      <c r="P228" s="287">
        <v>45168</v>
      </c>
      <c r="Q228" s="287" t="s">
        <v>595</v>
      </c>
      <c r="R228" s="261" t="s">
        <v>577</v>
      </c>
      <c r="S228" s="261" t="s">
        <v>580</v>
      </c>
      <c r="T228" s="261">
        <v>4</v>
      </c>
      <c r="U228" s="288">
        <v>0</v>
      </c>
      <c r="V228" s="289">
        <v>0</v>
      </c>
      <c r="W228" s="261" t="str">
        <f t="shared" si="50"/>
        <v>PERF</v>
      </c>
      <c r="X228" s="261" t="s">
        <v>581</v>
      </c>
      <c r="Y228" s="261" t="s">
        <v>581</v>
      </c>
      <c r="Z228" s="261" t="s">
        <v>573</v>
      </c>
      <c r="AA228" s="264" t="s">
        <v>380</v>
      </c>
      <c r="AB228" s="286">
        <f t="shared" si="51"/>
        <v>2396</v>
      </c>
      <c r="AC228" s="286">
        <v>8400</v>
      </c>
      <c r="AD228" s="286">
        <f t="shared" si="52"/>
        <v>8400</v>
      </c>
      <c r="AE228" s="261" t="s">
        <v>582</v>
      </c>
      <c r="AF228" s="261" t="s">
        <v>583</v>
      </c>
      <c r="AG228" s="290">
        <v>63200000</v>
      </c>
      <c r="AH228" s="261" t="s">
        <v>583</v>
      </c>
      <c r="AI228" s="291">
        <v>44994</v>
      </c>
      <c r="AJ228" s="261" t="s">
        <v>584</v>
      </c>
      <c r="AK228" s="292">
        <v>45688</v>
      </c>
      <c r="AL228" s="292" t="s">
        <v>585</v>
      </c>
      <c r="AM228" s="292" t="s">
        <v>442</v>
      </c>
      <c r="AN228" s="261" t="s">
        <v>442</v>
      </c>
      <c r="AO228" s="261" t="s">
        <v>442</v>
      </c>
      <c r="AP228" s="261" t="s">
        <v>442</v>
      </c>
      <c r="AQ228" s="261" t="s">
        <v>442</v>
      </c>
      <c r="AR228" s="290">
        <v>156</v>
      </c>
      <c r="AS228" s="287">
        <f t="shared" si="56"/>
        <v>50549</v>
      </c>
      <c r="AT228" s="261">
        <v>180</v>
      </c>
      <c r="AU228" s="261" t="s">
        <v>442</v>
      </c>
      <c r="AV228" s="290">
        <v>47184264</v>
      </c>
      <c r="AW228" s="290">
        <v>47114277.969999999</v>
      </c>
      <c r="AX228" s="261" t="s">
        <v>442</v>
      </c>
      <c r="AY228" s="261" t="s">
        <v>442</v>
      </c>
      <c r="AZ228" s="290">
        <v>47184264</v>
      </c>
      <c r="BA228" s="261">
        <v>100</v>
      </c>
      <c r="BB228" s="261" t="s">
        <v>442</v>
      </c>
      <c r="BC228" s="261" t="s">
        <v>586</v>
      </c>
      <c r="BD228" s="261" t="s">
        <v>586</v>
      </c>
      <c r="BE228" s="289">
        <v>457586</v>
      </c>
      <c r="BF228" s="261" t="s">
        <v>442</v>
      </c>
      <c r="BG228" s="261" t="s">
        <v>442</v>
      </c>
      <c r="BH228" s="261" t="s">
        <v>587</v>
      </c>
      <c r="BI228" s="293">
        <v>0.11900000000000001</v>
      </c>
      <c r="BJ228" s="261" t="s">
        <v>591</v>
      </c>
      <c r="BK228" s="261" t="s">
        <v>442</v>
      </c>
      <c r="BL228" s="294">
        <f t="shared" si="57"/>
        <v>4.4900000000000009E-2</v>
      </c>
      <c r="BM228" s="261" t="s">
        <v>442</v>
      </c>
      <c r="BN228" s="261" t="s">
        <v>442</v>
      </c>
      <c r="BO228" s="261" t="s">
        <v>442</v>
      </c>
      <c r="BP228" s="261" t="s">
        <v>442</v>
      </c>
      <c r="BQ228" s="261" t="s">
        <v>442</v>
      </c>
      <c r="BR228" s="261" t="s">
        <v>442</v>
      </c>
      <c r="BS228" s="261" t="s">
        <v>442</v>
      </c>
      <c r="BT228" s="261" t="s">
        <v>442</v>
      </c>
      <c r="BU228" s="261" t="s">
        <v>442</v>
      </c>
      <c r="BV228" s="261" t="s">
        <v>442</v>
      </c>
      <c r="BW228" s="261" t="s">
        <v>442</v>
      </c>
      <c r="BX228" s="261" t="s">
        <v>442</v>
      </c>
      <c r="BY228" s="261" t="s">
        <v>442</v>
      </c>
      <c r="BZ228" s="261" t="s">
        <v>442</v>
      </c>
      <c r="CA228" s="261" t="s">
        <v>442</v>
      </c>
      <c r="CB228" s="261" t="s">
        <v>442</v>
      </c>
      <c r="CC228" s="290">
        <v>0</v>
      </c>
      <c r="CD228" s="261" t="s">
        <v>442</v>
      </c>
      <c r="CE228" s="261" t="s">
        <v>442</v>
      </c>
      <c r="CF228" s="261" t="s">
        <v>442</v>
      </c>
      <c r="CG228" s="261" t="s">
        <v>442</v>
      </c>
      <c r="CH228" s="261" t="s">
        <v>442</v>
      </c>
      <c r="CI228" s="261" t="s">
        <v>442</v>
      </c>
      <c r="CJ228" s="261" t="s">
        <v>442</v>
      </c>
      <c r="CK228" s="261" t="s">
        <v>442</v>
      </c>
      <c r="CL228" s="261" t="s">
        <v>442</v>
      </c>
      <c r="CM228" s="261" t="s">
        <v>442</v>
      </c>
      <c r="CN228" s="261" t="s">
        <v>442</v>
      </c>
      <c r="CO228" s="261" t="s">
        <v>442</v>
      </c>
      <c r="CP228" s="261" t="s">
        <v>442</v>
      </c>
      <c r="CQ228" s="261" t="s">
        <v>442</v>
      </c>
      <c r="CR228" s="261" t="s">
        <v>588</v>
      </c>
      <c r="CS228" s="261" t="s">
        <v>433</v>
      </c>
      <c r="CT228" s="261" t="s">
        <v>442</v>
      </c>
      <c r="CU228" s="261" t="s">
        <v>589</v>
      </c>
      <c r="CV228" s="261" t="s">
        <v>442</v>
      </c>
      <c r="CW228" s="261" t="s">
        <v>442</v>
      </c>
      <c r="CX228" s="293">
        <f t="shared" si="58"/>
        <v>0.37329322784810126</v>
      </c>
      <c r="CY228" s="289">
        <v>126400000</v>
      </c>
      <c r="CZ228" s="287">
        <v>44994</v>
      </c>
      <c r="DA228" s="293">
        <v>0.72812974683544307</v>
      </c>
      <c r="DB228" s="261" t="s">
        <v>442</v>
      </c>
      <c r="DC228" s="261" t="s">
        <v>442</v>
      </c>
      <c r="DD228" s="261" t="s">
        <v>577</v>
      </c>
    </row>
    <row r="229" spans="1:108">
      <c r="A229" s="264" t="s">
        <v>380</v>
      </c>
      <c r="B229" s="284">
        <v>1526</v>
      </c>
      <c r="C229" s="284">
        <f t="shared" si="48"/>
        <v>1526</v>
      </c>
      <c r="D229" s="285">
        <v>8907</v>
      </c>
      <c r="E229" s="286">
        <f t="shared" si="49"/>
        <v>8907</v>
      </c>
      <c r="F229" s="287">
        <v>45869</v>
      </c>
      <c r="G229" s="285" t="s">
        <v>159</v>
      </c>
      <c r="H229" s="285" t="s">
        <v>573</v>
      </c>
      <c r="I229" s="261">
        <v>2021</v>
      </c>
      <c r="J229" s="261" t="s">
        <v>574</v>
      </c>
      <c r="K229" s="261" t="s">
        <v>575</v>
      </c>
      <c r="L229" s="288">
        <v>1009194</v>
      </c>
      <c r="M229" s="261" t="s">
        <v>576</v>
      </c>
      <c r="N229" s="261" t="s">
        <v>577</v>
      </c>
      <c r="O229" s="261" t="s">
        <v>578</v>
      </c>
      <c r="P229" s="287">
        <v>42304</v>
      </c>
      <c r="Q229" s="287" t="s">
        <v>579</v>
      </c>
      <c r="R229" s="261" t="s">
        <v>577</v>
      </c>
      <c r="S229" s="261" t="s">
        <v>580</v>
      </c>
      <c r="T229" s="261">
        <v>110</v>
      </c>
      <c r="U229" s="288">
        <v>0</v>
      </c>
      <c r="V229" s="289">
        <v>0</v>
      </c>
      <c r="W229" s="261" t="str">
        <f t="shared" si="50"/>
        <v>PERF</v>
      </c>
      <c r="X229" s="261" t="s">
        <v>581</v>
      </c>
      <c r="Y229" s="261" t="s">
        <v>581</v>
      </c>
      <c r="Z229" s="261" t="s">
        <v>573</v>
      </c>
      <c r="AA229" s="264" t="s">
        <v>380</v>
      </c>
      <c r="AB229" s="286">
        <f t="shared" si="51"/>
        <v>1526</v>
      </c>
      <c r="AC229" s="286">
        <v>7420</v>
      </c>
      <c r="AD229" s="286">
        <f t="shared" si="52"/>
        <v>7420</v>
      </c>
      <c r="AE229" s="261" t="s">
        <v>593</v>
      </c>
      <c r="AF229" s="261" t="s">
        <v>583</v>
      </c>
      <c r="AG229" s="290">
        <v>3842215</v>
      </c>
      <c r="AH229" s="261" t="s">
        <v>583</v>
      </c>
      <c r="AI229" s="291">
        <v>42172</v>
      </c>
      <c r="AJ229" s="261" t="s">
        <v>584</v>
      </c>
      <c r="AK229" s="292">
        <v>45688</v>
      </c>
      <c r="AL229" s="292" t="s">
        <v>585</v>
      </c>
      <c r="AM229" s="292" t="s">
        <v>442</v>
      </c>
      <c r="AN229" s="261" t="s">
        <v>442</v>
      </c>
      <c r="AO229" s="261" t="s">
        <v>442</v>
      </c>
      <c r="AP229" s="261" t="s">
        <v>442</v>
      </c>
      <c r="AQ229" s="261" t="s">
        <v>442</v>
      </c>
      <c r="AR229" s="290">
        <v>62</v>
      </c>
      <c r="AS229" s="287">
        <f t="shared" si="56"/>
        <v>47729</v>
      </c>
      <c r="AT229" s="261">
        <v>180</v>
      </c>
      <c r="AU229" s="261" t="s">
        <v>442</v>
      </c>
      <c r="AV229" s="290">
        <v>2863972</v>
      </c>
      <c r="AW229" s="290">
        <v>1746550.2</v>
      </c>
      <c r="AX229" s="261" t="s">
        <v>442</v>
      </c>
      <c r="AY229" s="261" t="s">
        <v>442</v>
      </c>
      <c r="AZ229" s="290">
        <v>2863972</v>
      </c>
      <c r="BA229" s="261">
        <v>100</v>
      </c>
      <c r="BB229" s="261" t="s">
        <v>442</v>
      </c>
      <c r="BC229" s="261" t="s">
        <v>586</v>
      </c>
      <c r="BD229" s="261" t="s">
        <v>586</v>
      </c>
      <c r="BE229" s="289">
        <v>38799</v>
      </c>
      <c r="BF229" s="261" t="s">
        <v>442</v>
      </c>
      <c r="BG229" s="261" t="s">
        <v>442</v>
      </c>
      <c r="BH229" s="261" t="s">
        <v>587</v>
      </c>
      <c r="BI229" s="293">
        <v>0.14249999999999999</v>
      </c>
      <c r="BJ229" s="261" t="s">
        <v>596</v>
      </c>
      <c r="BK229" s="261" t="s">
        <v>442</v>
      </c>
      <c r="BL229" s="294">
        <f t="shared" si="57"/>
        <v>6.8399999999999989E-2</v>
      </c>
      <c r="BM229" s="261" t="s">
        <v>442</v>
      </c>
      <c r="BN229" s="261" t="s">
        <v>442</v>
      </c>
      <c r="BO229" s="261" t="s">
        <v>442</v>
      </c>
      <c r="BP229" s="261" t="s">
        <v>442</v>
      </c>
      <c r="BQ229" s="261" t="s">
        <v>442</v>
      </c>
      <c r="BR229" s="261" t="s">
        <v>442</v>
      </c>
      <c r="BS229" s="261" t="s">
        <v>442</v>
      </c>
      <c r="BT229" s="261" t="s">
        <v>442</v>
      </c>
      <c r="BU229" s="261" t="s">
        <v>442</v>
      </c>
      <c r="BV229" s="261" t="s">
        <v>442</v>
      </c>
      <c r="BW229" s="261" t="s">
        <v>442</v>
      </c>
      <c r="BX229" s="261" t="s">
        <v>442</v>
      </c>
      <c r="BY229" s="261" t="s">
        <v>442</v>
      </c>
      <c r="BZ229" s="261" t="s">
        <v>442</v>
      </c>
      <c r="CA229" s="261" t="s">
        <v>442</v>
      </c>
      <c r="CB229" s="261" t="s">
        <v>442</v>
      </c>
      <c r="CC229" s="290">
        <v>7374</v>
      </c>
      <c r="CD229" s="261" t="s">
        <v>442</v>
      </c>
      <c r="CE229" s="261" t="s">
        <v>442</v>
      </c>
      <c r="CF229" s="261" t="s">
        <v>442</v>
      </c>
      <c r="CG229" s="261" t="s">
        <v>442</v>
      </c>
      <c r="CH229" s="261" t="s">
        <v>442</v>
      </c>
      <c r="CI229" s="261" t="s">
        <v>442</v>
      </c>
      <c r="CJ229" s="261" t="s">
        <v>442</v>
      </c>
      <c r="CK229" s="261" t="s">
        <v>442</v>
      </c>
      <c r="CL229" s="261" t="s">
        <v>442</v>
      </c>
      <c r="CM229" s="261" t="s">
        <v>442</v>
      </c>
      <c r="CN229" s="261" t="s">
        <v>442</v>
      </c>
      <c r="CO229" s="261" t="s">
        <v>442</v>
      </c>
      <c r="CP229" s="261" t="s">
        <v>442</v>
      </c>
      <c r="CQ229" s="261" t="s">
        <v>442</v>
      </c>
      <c r="CR229" s="261" t="s">
        <v>588</v>
      </c>
      <c r="CS229" s="261" t="s">
        <v>433</v>
      </c>
      <c r="CT229" s="261" t="s">
        <v>442</v>
      </c>
      <c r="CU229" s="261" t="s">
        <v>589</v>
      </c>
      <c r="CV229" s="261" t="s">
        <v>442</v>
      </c>
      <c r="CW229" s="261" t="s">
        <v>442</v>
      </c>
      <c r="CX229" s="293">
        <f t="shared" si="58"/>
        <v>0.6020756255582761</v>
      </c>
      <c r="CY229" s="289">
        <v>4756831</v>
      </c>
      <c r="CZ229" s="287">
        <v>45504</v>
      </c>
      <c r="DA229" s="293">
        <v>0.74539598506485638</v>
      </c>
      <c r="DB229" s="261" t="s">
        <v>442</v>
      </c>
      <c r="DC229" s="261" t="s">
        <v>442</v>
      </c>
      <c r="DD229" s="261" t="s">
        <v>577</v>
      </c>
    </row>
    <row r="230" spans="1:108">
      <c r="A230" s="264" t="s">
        <v>380</v>
      </c>
      <c r="B230" s="284">
        <v>1753</v>
      </c>
      <c r="C230" s="284">
        <f t="shared" si="48"/>
        <v>1753</v>
      </c>
      <c r="D230" s="285">
        <v>9569</v>
      </c>
      <c r="E230" s="286">
        <f t="shared" si="49"/>
        <v>9569</v>
      </c>
      <c r="F230" s="287">
        <v>45869</v>
      </c>
      <c r="G230" s="285" t="s">
        <v>159</v>
      </c>
      <c r="H230" s="285" t="s">
        <v>573</v>
      </c>
      <c r="I230" s="261">
        <v>2021</v>
      </c>
      <c r="J230" s="261" t="s">
        <v>574</v>
      </c>
      <c r="K230" s="261" t="s">
        <v>575</v>
      </c>
      <c r="L230" s="288">
        <v>1963500</v>
      </c>
      <c r="M230" s="261" t="s">
        <v>576</v>
      </c>
      <c r="N230" s="261" t="s">
        <v>577</v>
      </c>
      <c r="O230" s="261" t="s">
        <v>578</v>
      </c>
      <c r="P230" s="287">
        <v>43060</v>
      </c>
      <c r="Q230" s="287" t="s">
        <v>579</v>
      </c>
      <c r="R230" s="261" t="s">
        <v>577</v>
      </c>
      <c r="S230" s="261" t="s">
        <v>580</v>
      </c>
      <c r="T230" s="261">
        <v>55</v>
      </c>
      <c r="U230" s="288">
        <v>0</v>
      </c>
      <c r="V230" s="289">
        <v>0</v>
      </c>
      <c r="W230" s="261" t="str">
        <f t="shared" si="50"/>
        <v>PERF</v>
      </c>
      <c r="X230" s="261" t="s">
        <v>581</v>
      </c>
      <c r="Y230" s="261" t="s">
        <v>581</v>
      </c>
      <c r="Z230" s="261" t="s">
        <v>573</v>
      </c>
      <c r="AA230" s="264" t="s">
        <v>380</v>
      </c>
      <c r="AB230" s="286">
        <f t="shared" si="51"/>
        <v>1753</v>
      </c>
      <c r="AC230" s="286">
        <v>7661</v>
      </c>
      <c r="AD230" s="286">
        <f t="shared" si="52"/>
        <v>7661</v>
      </c>
      <c r="AE230" s="261" t="s">
        <v>582</v>
      </c>
      <c r="AF230" s="261" t="s">
        <v>583</v>
      </c>
      <c r="AG230" s="290">
        <v>1124088</v>
      </c>
      <c r="AH230" s="261" t="s">
        <v>583</v>
      </c>
      <c r="AI230" s="291">
        <v>42451</v>
      </c>
      <c r="AJ230" s="261" t="s">
        <v>584</v>
      </c>
      <c r="AK230" s="292">
        <v>45688</v>
      </c>
      <c r="AL230" s="292" t="s">
        <v>585</v>
      </c>
      <c r="AM230" s="292" t="s">
        <v>442</v>
      </c>
      <c r="AN230" s="261" t="s">
        <v>442</v>
      </c>
      <c r="AO230" s="261" t="s">
        <v>442</v>
      </c>
      <c r="AP230" s="261" t="s">
        <v>442</v>
      </c>
      <c r="AQ230" s="261" t="s">
        <v>442</v>
      </c>
      <c r="AR230" s="290">
        <v>87</v>
      </c>
      <c r="AS230" s="287">
        <f t="shared" si="56"/>
        <v>48479</v>
      </c>
      <c r="AT230" s="261">
        <v>180</v>
      </c>
      <c r="AU230" s="261" t="s">
        <v>442</v>
      </c>
      <c r="AV230" s="290">
        <v>1082621</v>
      </c>
      <c r="AW230" s="290">
        <v>859500.06</v>
      </c>
      <c r="AX230" s="261" t="s">
        <v>442</v>
      </c>
      <c r="AY230" s="261" t="s">
        <v>442</v>
      </c>
      <c r="AZ230" s="290">
        <v>1082621</v>
      </c>
      <c r="BA230" s="261">
        <v>100</v>
      </c>
      <c r="BB230" s="261" t="s">
        <v>442</v>
      </c>
      <c r="BC230" s="261" t="s">
        <v>586</v>
      </c>
      <c r="BD230" s="261" t="s">
        <v>586</v>
      </c>
      <c r="BE230" s="289">
        <v>15787</v>
      </c>
      <c r="BF230" s="261" t="s">
        <v>442</v>
      </c>
      <c r="BG230" s="261" t="s">
        <v>442</v>
      </c>
      <c r="BH230" s="261" t="s">
        <v>587</v>
      </c>
      <c r="BI230" s="293">
        <v>0.14499999999999999</v>
      </c>
      <c r="BJ230" s="261" t="s">
        <v>591</v>
      </c>
      <c r="BK230" s="261" t="s">
        <v>442</v>
      </c>
      <c r="BL230" s="294">
        <f t="shared" si="57"/>
        <v>7.0899999999999991E-2</v>
      </c>
      <c r="BM230" s="261" t="s">
        <v>442</v>
      </c>
      <c r="BN230" s="261" t="s">
        <v>442</v>
      </c>
      <c r="BO230" s="261" t="s">
        <v>442</v>
      </c>
      <c r="BP230" s="261" t="s">
        <v>442</v>
      </c>
      <c r="BQ230" s="261" t="s">
        <v>442</v>
      </c>
      <c r="BR230" s="261" t="s">
        <v>442</v>
      </c>
      <c r="BS230" s="261" t="s">
        <v>442</v>
      </c>
      <c r="BT230" s="261" t="s">
        <v>442</v>
      </c>
      <c r="BU230" s="261" t="s">
        <v>442</v>
      </c>
      <c r="BV230" s="261" t="s">
        <v>442</v>
      </c>
      <c r="BW230" s="261" t="s">
        <v>442</v>
      </c>
      <c r="BX230" s="261" t="s">
        <v>442</v>
      </c>
      <c r="BY230" s="261" t="s">
        <v>442</v>
      </c>
      <c r="BZ230" s="261" t="s">
        <v>442</v>
      </c>
      <c r="CA230" s="261" t="s">
        <v>442</v>
      </c>
      <c r="CB230" s="261" t="s">
        <v>442</v>
      </c>
      <c r="CC230" s="290">
        <v>0</v>
      </c>
      <c r="CD230" s="261" t="s">
        <v>442</v>
      </c>
      <c r="CE230" s="261" t="s">
        <v>442</v>
      </c>
      <c r="CF230" s="261" t="s">
        <v>442</v>
      </c>
      <c r="CG230" s="261" t="s">
        <v>442</v>
      </c>
      <c r="CH230" s="261" t="s">
        <v>442</v>
      </c>
      <c r="CI230" s="261" t="s">
        <v>442</v>
      </c>
      <c r="CJ230" s="261" t="s">
        <v>442</v>
      </c>
      <c r="CK230" s="261" t="s">
        <v>442</v>
      </c>
      <c r="CL230" s="261" t="s">
        <v>442</v>
      </c>
      <c r="CM230" s="261" t="s">
        <v>442</v>
      </c>
      <c r="CN230" s="261" t="s">
        <v>442</v>
      </c>
      <c r="CO230" s="261" t="s">
        <v>442</v>
      </c>
      <c r="CP230" s="261" t="s">
        <v>442</v>
      </c>
      <c r="CQ230" s="261" t="s">
        <v>442</v>
      </c>
      <c r="CR230" s="261" t="s">
        <v>588</v>
      </c>
      <c r="CS230" s="261" t="s">
        <v>433</v>
      </c>
      <c r="CT230" s="261" t="s">
        <v>442</v>
      </c>
      <c r="CU230" s="261" t="s">
        <v>589</v>
      </c>
      <c r="CV230" s="261" t="s">
        <v>442</v>
      </c>
      <c r="CW230" s="261" t="s">
        <v>442</v>
      </c>
      <c r="CX230" s="293">
        <f t="shared" si="58"/>
        <v>0.15898403156357746</v>
      </c>
      <c r="CY230" s="289">
        <v>6809621</v>
      </c>
      <c r="CZ230" s="287">
        <v>45695</v>
      </c>
      <c r="DA230" s="293">
        <v>0.70428524438128215</v>
      </c>
      <c r="DB230" s="261" t="s">
        <v>442</v>
      </c>
      <c r="DC230" s="261" t="s">
        <v>442</v>
      </c>
      <c r="DD230" s="261" t="s">
        <v>577</v>
      </c>
    </row>
    <row r="231" spans="1:108">
      <c r="A231" s="264" t="s">
        <v>380</v>
      </c>
      <c r="B231" s="284">
        <v>1500</v>
      </c>
      <c r="C231" s="284">
        <f t="shared" si="48"/>
        <v>1500</v>
      </c>
      <c r="D231" s="285">
        <v>0</v>
      </c>
      <c r="E231" s="286">
        <f t="shared" si="49"/>
        <v>0</v>
      </c>
      <c r="F231" s="287">
        <v>45869</v>
      </c>
      <c r="G231" s="285" t="s">
        <v>159</v>
      </c>
      <c r="H231" s="285" t="s">
        <v>573</v>
      </c>
      <c r="I231" s="261">
        <v>2021</v>
      </c>
      <c r="J231" s="261" t="s">
        <v>574</v>
      </c>
      <c r="K231" s="261" t="s">
        <v>575</v>
      </c>
      <c r="L231" s="288">
        <v>142500</v>
      </c>
      <c r="M231" s="261" t="s">
        <v>576</v>
      </c>
      <c r="N231" s="261" t="s">
        <v>577</v>
      </c>
      <c r="O231" s="261" t="s">
        <v>578</v>
      </c>
      <c r="P231" s="287">
        <v>42229</v>
      </c>
      <c r="Q231" s="287" t="s">
        <v>579</v>
      </c>
      <c r="R231" s="261" t="s">
        <v>577</v>
      </c>
      <c r="S231" s="261" t="s">
        <v>580</v>
      </c>
      <c r="T231" s="261">
        <v>105</v>
      </c>
      <c r="U231" s="288">
        <v>0</v>
      </c>
      <c r="V231" s="289">
        <v>0</v>
      </c>
      <c r="W231" s="261" t="str">
        <f t="shared" si="50"/>
        <v>PERF</v>
      </c>
      <c r="X231" s="261" t="s">
        <v>581</v>
      </c>
      <c r="Y231" s="261" t="s">
        <v>581</v>
      </c>
      <c r="Z231" s="261" t="s">
        <v>573</v>
      </c>
      <c r="AA231" s="264" t="s">
        <v>380</v>
      </c>
      <c r="AB231" s="286">
        <f t="shared" si="51"/>
        <v>1500</v>
      </c>
      <c r="AC231" s="286">
        <v>7403</v>
      </c>
      <c r="AD231" s="286">
        <f t="shared" si="52"/>
        <v>7403</v>
      </c>
      <c r="AE231" s="261" t="s">
        <v>582</v>
      </c>
      <c r="AF231" s="261" t="s">
        <v>583</v>
      </c>
      <c r="AG231" s="290">
        <v>715002</v>
      </c>
      <c r="AH231" s="261" t="s">
        <v>583</v>
      </c>
      <c r="AI231" s="291">
        <v>42082</v>
      </c>
      <c r="AJ231" s="261" t="s">
        <v>584</v>
      </c>
      <c r="AK231" s="292">
        <v>45688</v>
      </c>
      <c r="AL231" s="292" t="s">
        <v>585</v>
      </c>
      <c r="AM231" s="292" t="s">
        <v>442</v>
      </c>
      <c r="AN231" s="261" t="s">
        <v>442</v>
      </c>
      <c r="AO231" s="261" t="s">
        <v>442</v>
      </c>
      <c r="AP231" s="261" t="s">
        <v>442</v>
      </c>
      <c r="AQ231" s="261" t="s">
        <v>442</v>
      </c>
      <c r="AR231" s="290">
        <v>60</v>
      </c>
      <c r="AS231" s="287">
        <f t="shared" si="56"/>
        <v>47669</v>
      </c>
      <c r="AT231" s="261">
        <v>180</v>
      </c>
      <c r="AU231" s="261" t="s">
        <v>442</v>
      </c>
      <c r="AV231" s="290">
        <v>491218</v>
      </c>
      <c r="AW231" s="290">
        <v>280909.05</v>
      </c>
      <c r="AX231" s="261" t="s">
        <v>442</v>
      </c>
      <c r="AY231" s="261" t="s">
        <v>442</v>
      </c>
      <c r="AZ231" s="290">
        <v>491218</v>
      </c>
      <c r="BA231" s="261">
        <v>100</v>
      </c>
      <c r="BB231" s="261" t="s">
        <v>442</v>
      </c>
      <c r="BC231" s="261" t="s">
        <v>586</v>
      </c>
      <c r="BD231" s="261" t="s">
        <v>586</v>
      </c>
      <c r="BE231" s="289">
        <v>6446</v>
      </c>
      <c r="BF231" s="261" t="s">
        <v>442</v>
      </c>
      <c r="BG231" s="261" t="s">
        <v>442</v>
      </c>
      <c r="BH231" s="261" t="s">
        <v>587</v>
      </c>
      <c r="BI231" s="293">
        <v>0.14249999999999999</v>
      </c>
      <c r="BJ231" s="261" t="s">
        <v>596</v>
      </c>
      <c r="BK231" s="261" t="s">
        <v>442</v>
      </c>
      <c r="BL231" s="294">
        <f t="shared" si="57"/>
        <v>6.8399999999999989E-2</v>
      </c>
      <c r="BM231" s="261" t="s">
        <v>442</v>
      </c>
      <c r="BN231" s="261" t="s">
        <v>442</v>
      </c>
      <c r="BO231" s="261" t="s">
        <v>442</v>
      </c>
      <c r="BP231" s="261" t="s">
        <v>442</v>
      </c>
      <c r="BQ231" s="261" t="s">
        <v>442</v>
      </c>
      <c r="BR231" s="261" t="s">
        <v>442</v>
      </c>
      <c r="BS231" s="261" t="s">
        <v>442</v>
      </c>
      <c r="BT231" s="261" t="s">
        <v>442</v>
      </c>
      <c r="BU231" s="261" t="s">
        <v>442</v>
      </c>
      <c r="BV231" s="261" t="s">
        <v>442</v>
      </c>
      <c r="BW231" s="261" t="s">
        <v>442</v>
      </c>
      <c r="BX231" s="261" t="s">
        <v>442</v>
      </c>
      <c r="BY231" s="261" t="s">
        <v>442</v>
      </c>
      <c r="BZ231" s="261" t="s">
        <v>442</v>
      </c>
      <c r="CA231" s="261" t="s">
        <v>442</v>
      </c>
      <c r="CB231" s="261" t="s">
        <v>442</v>
      </c>
      <c r="CC231" s="290">
        <v>0</v>
      </c>
      <c r="CD231" s="261" t="s">
        <v>442</v>
      </c>
      <c r="CE231" s="261" t="s">
        <v>442</v>
      </c>
      <c r="CF231" s="261" t="s">
        <v>442</v>
      </c>
      <c r="CG231" s="261" t="s">
        <v>442</v>
      </c>
      <c r="CH231" s="261" t="s">
        <v>442</v>
      </c>
      <c r="CI231" s="261" t="s">
        <v>442</v>
      </c>
      <c r="CJ231" s="261" t="s">
        <v>442</v>
      </c>
      <c r="CK231" s="261" t="s">
        <v>442</v>
      </c>
      <c r="CL231" s="261" t="s">
        <v>442</v>
      </c>
      <c r="CM231" s="261" t="s">
        <v>442</v>
      </c>
      <c r="CN231" s="261" t="s">
        <v>442</v>
      </c>
      <c r="CO231" s="261" t="s">
        <v>442</v>
      </c>
      <c r="CP231" s="261" t="s">
        <v>442</v>
      </c>
      <c r="CQ231" s="261" t="s">
        <v>442</v>
      </c>
      <c r="CR231" s="261" t="s">
        <v>588</v>
      </c>
      <c r="CS231" s="261" t="s">
        <v>433</v>
      </c>
      <c r="CT231" s="261" t="s">
        <v>442</v>
      </c>
      <c r="CU231" s="261" t="s">
        <v>589</v>
      </c>
      <c r="CV231" s="261" t="s">
        <v>442</v>
      </c>
      <c r="CW231" s="261" t="s">
        <v>442</v>
      </c>
      <c r="CX231" s="293">
        <f t="shared" si="58"/>
        <v>0.5933508964560904</v>
      </c>
      <c r="CY231" s="289">
        <v>827871</v>
      </c>
      <c r="CZ231" s="287">
        <v>44803</v>
      </c>
      <c r="DA231" s="293">
        <v>0.68220161965821957</v>
      </c>
      <c r="DB231" s="261" t="s">
        <v>442</v>
      </c>
      <c r="DC231" s="261" t="s">
        <v>442</v>
      </c>
      <c r="DD231" s="261" t="s">
        <v>577</v>
      </c>
    </row>
    <row r="232" spans="1:108">
      <c r="A232" s="264" t="s">
        <v>380</v>
      </c>
      <c r="B232" s="284">
        <v>963</v>
      </c>
      <c r="C232" s="284">
        <f t="shared" si="48"/>
        <v>963</v>
      </c>
      <c r="D232" s="285">
        <v>8217</v>
      </c>
      <c r="E232" s="286">
        <f t="shared" si="49"/>
        <v>8217</v>
      </c>
      <c r="F232" s="287">
        <v>45869</v>
      </c>
      <c r="G232" s="285" t="s">
        <v>159</v>
      </c>
      <c r="H232" s="285" t="s">
        <v>573</v>
      </c>
      <c r="I232" s="261">
        <v>2021</v>
      </c>
      <c r="J232" s="261" t="s">
        <v>574</v>
      </c>
      <c r="K232" s="261" t="s">
        <v>575</v>
      </c>
      <c r="L232" s="288">
        <v>4437062</v>
      </c>
      <c r="M232" s="261" t="s">
        <v>576</v>
      </c>
      <c r="N232" s="261" t="s">
        <v>577</v>
      </c>
      <c r="O232" s="261" t="s">
        <v>578</v>
      </c>
      <c r="P232" s="287">
        <v>40359</v>
      </c>
      <c r="Q232" s="287" t="s">
        <v>592</v>
      </c>
      <c r="R232" s="261" t="s">
        <v>577</v>
      </c>
      <c r="S232" s="261" t="s">
        <v>580</v>
      </c>
      <c r="T232" s="261">
        <v>176</v>
      </c>
      <c r="U232" s="288">
        <v>0</v>
      </c>
      <c r="V232" s="289">
        <v>0</v>
      </c>
      <c r="W232" s="261" t="str">
        <f t="shared" si="50"/>
        <v>PERF</v>
      </c>
      <c r="X232" s="261" t="s">
        <v>581</v>
      </c>
      <c r="Y232" s="261" t="s">
        <v>581</v>
      </c>
      <c r="Z232" s="261" t="s">
        <v>573</v>
      </c>
      <c r="AA232" s="264" t="s">
        <v>380</v>
      </c>
      <c r="AB232" s="286">
        <f t="shared" si="51"/>
        <v>963</v>
      </c>
      <c r="AC232" s="286">
        <v>6810</v>
      </c>
      <c r="AD232" s="286">
        <f t="shared" si="52"/>
        <v>6810</v>
      </c>
      <c r="AE232" s="261" t="s">
        <v>593</v>
      </c>
      <c r="AF232" s="261" t="s">
        <v>583</v>
      </c>
      <c r="AG232" s="290">
        <v>5768447</v>
      </c>
      <c r="AH232" s="261" t="s">
        <v>583</v>
      </c>
      <c r="AI232" s="291">
        <v>40022</v>
      </c>
      <c r="AJ232" s="261" t="s">
        <v>584</v>
      </c>
      <c r="AK232" s="292">
        <v>45688</v>
      </c>
      <c r="AL232" s="292" t="s">
        <v>585</v>
      </c>
      <c r="AM232" s="292" t="s">
        <v>442</v>
      </c>
      <c r="AN232" s="261" t="s">
        <v>442</v>
      </c>
      <c r="AO232" s="261" t="s">
        <v>442</v>
      </c>
      <c r="AP232" s="261" t="s">
        <v>442</v>
      </c>
      <c r="AQ232" s="261" t="s">
        <v>442</v>
      </c>
      <c r="AR232" s="290" t="s">
        <v>442</v>
      </c>
      <c r="AS232" s="287" t="s">
        <v>442</v>
      </c>
      <c r="AT232" s="261">
        <v>180</v>
      </c>
      <c r="AU232" s="261" t="s">
        <v>442</v>
      </c>
      <c r="AV232" s="290" t="s">
        <v>442</v>
      </c>
      <c r="AW232" s="290" t="s">
        <v>442</v>
      </c>
      <c r="AX232" s="261" t="s">
        <v>442</v>
      </c>
      <c r="AY232" s="261" t="s">
        <v>442</v>
      </c>
      <c r="AZ232" s="290" t="s">
        <v>442</v>
      </c>
      <c r="BA232" s="261">
        <v>100</v>
      </c>
      <c r="BB232" s="261" t="s">
        <v>442</v>
      </c>
      <c r="BC232" s="261" t="s">
        <v>586</v>
      </c>
      <c r="BD232" s="261" t="s">
        <v>586</v>
      </c>
      <c r="BE232" s="289" t="s">
        <v>442</v>
      </c>
      <c r="BF232" s="261" t="s">
        <v>442</v>
      </c>
      <c r="BG232" s="261" t="s">
        <v>442</v>
      </c>
      <c r="BH232" s="261" t="s">
        <v>587</v>
      </c>
      <c r="BI232" s="293" t="s">
        <v>442</v>
      </c>
      <c r="BJ232" s="261" t="s">
        <v>442</v>
      </c>
      <c r="BK232" s="261" t="s">
        <v>442</v>
      </c>
      <c r="BL232" s="294" t="s">
        <v>442</v>
      </c>
      <c r="BM232" s="261" t="s">
        <v>442</v>
      </c>
      <c r="BN232" s="261" t="s">
        <v>442</v>
      </c>
      <c r="BO232" s="261" t="s">
        <v>442</v>
      </c>
      <c r="BP232" s="261" t="s">
        <v>442</v>
      </c>
      <c r="BQ232" s="261" t="s">
        <v>442</v>
      </c>
      <c r="BR232" s="261" t="s">
        <v>442</v>
      </c>
      <c r="BS232" s="261" t="s">
        <v>442</v>
      </c>
      <c r="BT232" s="261" t="s">
        <v>442</v>
      </c>
      <c r="BU232" s="261" t="s">
        <v>442</v>
      </c>
      <c r="BV232" s="261" t="s">
        <v>442</v>
      </c>
      <c r="BW232" s="261" t="s">
        <v>442</v>
      </c>
      <c r="BX232" s="261" t="s">
        <v>442</v>
      </c>
      <c r="BY232" s="261" t="s">
        <v>442</v>
      </c>
      <c r="BZ232" s="261" t="s">
        <v>442</v>
      </c>
      <c r="CA232" s="261" t="s">
        <v>442</v>
      </c>
      <c r="CB232" s="261">
        <v>45839</v>
      </c>
      <c r="CC232" s="290" t="s">
        <v>442</v>
      </c>
      <c r="CD232" s="261" t="s">
        <v>442</v>
      </c>
      <c r="CE232" s="261" t="s">
        <v>442</v>
      </c>
      <c r="CF232" s="261" t="s">
        <v>442</v>
      </c>
      <c r="CG232" s="261" t="s">
        <v>442</v>
      </c>
      <c r="CH232" s="261" t="s">
        <v>442</v>
      </c>
      <c r="CI232" s="261" t="s">
        <v>442</v>
      </c>
      <c r="CJ232" s="261" t="s">
        <v>442</v>
      </c>
      <c r="CK232" s="261" t="s">
        <v>442</v>
      </c>
      <c r="CL232" s="261" t="s">
        <v>442</v>
      </c>
      <c r="CM232" s="261" t="s">
        <v>442</v>
      </c>
      <c r="CN232" s="261" t="s">
        <v>442</v>
      </c>
      <c r="CO232" s="261" t="s">
        <v>442</v>
      </c>
      <c r="CP232" s="261" t="s">
        <v>442</v>
      </c>
      <c r="CQ232" s="261" t="s">
        <v>442</v>
      </c>
      <c r="CR232" s="261" t="s">
        <v>588</v>
      </c>
      <c r="CS232" s="261" t="s">
        <v>433</v>
      </c>
      <c r="CT232" s="261" t="s">
        <v>442</v>
      </c>
      <c r="CU232" s="261" t="s">
        <v>589</v>
      </c>
      <c r="CV232" s="261" t="s">
        <v>442</v>
      </c>
      <c r="CW232" s="261" t="s">
        <v>442</v>
      </c>
      <c r="CX232" s="293" t="s">
        <v>442</v>
      </c>
      <c r="CY232" s="289" t="s">
        <v>442</v>
      </c>
      <c r="CZ232" s="287" t="s">
        <v>442</v>
      </c>
      <c r="DA232" s="293" t="s">
        <v>442</v>
      </c>
      <c r="DB232" s="261" t="s">
        <v>442</v>
      </c>
      <c r="DC232" s="261" t="s">
        <v>442</v>
      </c>
      <c r="DD232" s="261" t="s">
        <v>577</v>
      </c>
    </row>
    <row r="233" spans="1:108">
      <c r="A233" s="264" t="s">
        <v>380</v>
      </c>
      <c r="B233" s="284">
        <v>1761</v>
      </c>
      <c r="C233" s="284">
        <f t="shared" si="48"/>
        <v>1761</v>
      </c>
      <c r="D233" s="285">
        <v>9623</v>
      </c>
      <c r="E233" s="286">
        <f t="shared" si="49"/>
        <v>9623</v>
      </c>
      <c r="F233" s="287">
        <v>45869</v>
      </c>
      <c r="G233" s="285" t="s">
        <v>159</v>
      </c>
      <c r="H233" s="285" t="s">
        <v>573</v>
      </c>
      <c r="I233" s="261">
        <v>2021</v>
      </c>
      <c r="J233" s="261" t="s">
        <v>574</v>
      </c>
      <c r="K233" s="261" t="s">
        <v>575</v>
      </c>
      <c r="L233" s="288">
        <v>9842400</v>
      </c>
      <c r="M233" s="261" t="s">
        <v>576</v>
      </c>
      <c r="N233" s="261" t="s">
        <v>577</v>
      </c>
      <c r="O233" s="261" t="s">
        <v>578</v>
      </c>
      <c r="P233" s="287">
        <v>43073</v>
      </c>
      <c r="Q233" s="287" t="s">
        <v>592</v>
      </c>
      <c r="R233" s="261" t="s">
        <v>577</v>
      </c>
      <c r="S233" s="261" t="s">
        <v>580</v>
      </c>
      <c r="T233" s="261">
        <v>20</v>
      </c>
      <c r="U233" s="288">
        <v>0</v>
      </c>
      <c r="V233" s="289">
        <v>0</v>
      </c>
      <c r="W233" s="261" t="str">
        <f t="shared" si="50"/>
        <v>PERF</v>
      </c>
      <c r="X233" s="261" t="s">
        <v>581</v>
      </c>
      <c r="Y233" s="261" t="s">
        <v>581</v>
      </c>
      <c r="Z233" s="261" t="s">
        <v>573</v>
      </c>
      <c r="AA233" s="264" t="s">
        <v>380</v>
      </c>
      <c r="AB233" s="286">
        <f t="shared" si="51"/>
        <v>1761</v>
      </c>
      <c r="AC233" s="286">
        <v>7696</v>
      </c>
      <c r="AD233" s="286">
        <f t="shared" si="52"/>
        <v>7696</v>
      </c>
      <c r="AE233" s="261" t="s">
        <v>582</v>
      </c>
      <c r="AF233" s="261" t="s">
        <v>583</v>
      </c>
      <c r="AG233" s="290">
        <v>32640616</v>
      </c>
      <c r="AH233" s="261" t="s">
        <v>583</v>
      </c>
      <c r="AI233" s="291">
        <v>43010</v>
      </c>
      <c r="AJ233" s="261" t="s">
        <v>584</v>
      </c>
      <c r="AK233" s="292">
        <v>45688</v>
      </c>
      <c r="AL233" s="292" t="s">
        <v>585</v>
      </c>
      <c r="AM233" s="292" t="s">
        <v>442</v>
      </c>
      <c r="AN233" s="261" t="s">
        <v>442</v>
      </c>
      <c r="AO233" s="261" t="s">
        <v>442</v>
      </c>
      <c r="AP233" s="261" t="s">
        <v>442</v>
      </c>
      <c r="AQ233" s="261" t="s">
        <v>442</v>
      </c>
      <c r="AR233" s="290">
        <v>88</v>
      </c>
      <c r="AS233" s="287">
        <f t="shared" ref="AS233:AS240" si="59">(AR233*30)+F233</f>
        <v>48509</v>
      </c>
      <c r="AT233" s="261">
        <v>180</v>
      </c>
      <c r="AU233" s="261" t="s">
        <v>442</v>
      </c>
      <c r="AV233" s="290">
        <v>19457550</v>
      </c>
      <c r="AW233" s="290">
        <v>13830476.529999999</v>
      </c>
      <c r="AX233" s="261" t="s">
        <v>442</v>
      </c>
      <c r="AY233" s="261" t="s">
        <v>442</v>
      </c>
      <c r="AZ233" s="290">
        <v>19457550</v>
      </c>
      <c r="BA233" s="261">
        <v>100</v>
      </c>
      <c r="BB233" s="261" t="s">
        <v>442</v>
      </c>
      <c r="BC233" s="261" t="s">
        <v>586</v>
      </c>
      <c r="BD233" s="261" t="s">
        <v>586</v>
      </c>
      <c r="BE233" s="289">
        <v>244661</v>
      </c>
      <c r="BF233" s="261" t="s">
        <v>442</v>
      </c>
      <c r="BG233" s="261" t="s">
        <v>442</v>
      </c>
      <c r="BH233" s="261" t="s">
        <v>587</v>
      </c>
      <c r="BI233" s="293">
        <v>0.13250000000000001</v>
      </c>
      <c r="BJ233" s="261" t="s">
        <v>596</v>
      </c>
      <c r="BK233" s="261" t="s">
        <v>442</v>
      </c>
      <c r="BL233" s="294">
        <f t="shared" ref="BL233:BL240" si="60">BI233-IF(BJ233="Prime",10.75%-3.5%,7.41%)</f>
        <v>5.8400000000000007E-2</v>
      </c>
      <c r="BM233" s="261" t="s">
        <v>442</v>
      </c>
      <c r="BN233" s="261" t="s">
        <v>442</v>
      </c>
      <c r="BO233" s="261" t="s">
        <v>442</v>
      </c>
      <c r="BP233" s="261" t="s">
        <v>442</v>
      </c>
      <c r="BQ233" s="261" t="s">
        <v>442</v>
      </c>
      <c r="BR233" s="261" t="s">
        <v>442</v>
      </c>
      <c r="BS233" s="261" t="s">
        <v>442</v>
      </c>
      <c r="BT233" s="261" t="s">
        <v>442</v>
      </c>
      <c r="BU233" s="261" t="s">
        <v>442</v>
      </c>
      <c r="BV233" s="261" t="s">
        <v>442</v>
      </c>
      <c r="BW233" s="261" t="s">
        <v>442</v>
      </c>
      <c r="BX233" s="261" t="s">
        <v>442</v>
      </c>
      <c r="BY233" s="261" t="s">
        <v>442</v>
      </c>
      <c r="BZ233" s="261" t="s">
        <v>442</v>
      </c>
      <c r="CA233" s="261" t="s">
        <v>442</v>
      </c>
      <c r="CB233" s="261" t="s">
        <v>442</v>
      </c>
      <c r="CC233" s="290">
        <v>0</v>
      </c>
      <c r="CD233" s="261" t="s">
        <v>442</v>
      </c>
      <c r="CE233" s="261" t="s">
        <v>442</v>
      </c>
      <c r="CF233" s="261" t="s">
        <v>442</v>
      </c>
      <c r="CG233" s="261" t="s">
        <v>442</v>
      </c>
      <c r="CH233" s="261" t="s">
        <v>442</v>
      </c>
      <c r="CI233" s="261" t="s">
        <v>442</v>
      </c>
      <c r="CJ233" s="261" t="s">
        <v>442</v>
      </c>
      <c r="CK233" s="261" t="s">
        <v>442</v>
      </c>
      <c r="CL233" s="261" t="s">
        <v>442</v>
      </c>
      <c r="CM233" s="261" t="s">
        <v>442</v>
      </c>
      <c r="CN233" s="261" t="s">
        <v>442</v>
      </c>
      <c r="CO233" s="261" t="s">
        <v>442</v>
      </c>
      <c r="CP233" s="261" t="s">
        <v>442</v>
      </c>
      <c r="CQ233" s="261" t="s">
        <v>442</v>
      </c>
      <c r="CR233" s="261" t="s">
        <v>588</v>
      </c>
      <c r="CS233" s="261" t="s">
        <v>433</v>
      </c>
      <c r="CT233" s="261" t="s">
        <v>442</v>
      </c>
      <c r="CU233" s="261" t="s">
        <v>589</v>
      </c>
      <c r="CV233" s="261" t="s">
        <v>442</v>
      </c>
      <c r="CW233" s="261" t="s">
        <v>442</v>
      </c>
      <c r="CX233" s="293">
        <f t="shared" ref="CX233:CX240" si="61">AV233/CY233</f>
        <v>0.62193209986047915</v>
      </c>
      <c r="CY233" s="289">
        <v>31285650</v>
      </c>
      <c r="CZ233" s="287">
        <v>45140</v>
      </c>
      <c r="DA233" s="293">
        <v>0.59611465521710771</v>
      </c>
      <c r="DB233" s="261" t="s">
        <v>442</v>
      </c>
      <c r="DC233" s="261" t="s">
        <v>442</v>
      </c>
      <c r="DD233" s="261" t="s">
        <v>577</v>
      </c>
    </row>
    <row r="234" spans="1:108">
      <c r="A234" s="264" t="s">
        <v>380</v>
      </c>
      <c r="B234" s="284">
        <v>1521</v>
      </c>
      <c r="C234" s="284">
        <f t="shared" si="48"/>
        <v>1521</v>
      </c>
      <c r="D234" s="285">
        <v>8586</v>
      </c>
      <c r="E234" s="286">
        <f t="shared" si="49"/>
        <v>8586</v>
      </c>
      <c r="F234" s="287">
        <v>45869</v>
      </c>
      <c r="G234" s="285" t="s">
        <v>159</v>
      </c>
      <c r="H234" s="285" t="s">
        <v>573</v>
      </c>
      <c r="I234" s="261">
        <v>2021</v>
      </c>
      <c r="J234" s="261" t="s">
        <v>574</v>
      </c>
      <c r="K234" s="261" t="s">
        <v>575</v>
      </c>
      <c r="L234" s="288">
        <v>455736</v>
      </c>
      <c r="M234" s="261" t="s">
        <v>576</v>
      </c>
      <c r="N234" s="261" t="s">
        <v>577</v>
      </c>
      <c r="O234" s="261" t="s">
        <v>578</v>
      </c>
      <c r="P234" s="287">
        <v>42293</v>
      </c>
      <c r="Q234" s="287" t="s">
        <v>592</v>
      </c>
      <c r="R234" s="261" t="s">
        <v>577</v>
      </c>
      <c r="S234" s="261" t="s">
        <v>580</v>
      </c>
      <c r="T234" s="261">
        <v>115</v>
      </c>
      <c r="U234" s="288">
        <v>0</v>
      </c>
      <c r="V234" s="289">
        <v>0</v>
      </c>
      <c r="W234" s="261" t="str">
        <f t="shared" si="50"/>
        <v>PERF</v>
      </c>
      <c r="X234" s="261" t="s">
        <v>581</v>
      </c>
      <c r="Y234" s="261" t="s">
        <v>581</v>
      </c>
      <c r="Z234" s="261" t="s">
        <v>573</v>
      </c>
      <c r="AA234" s="264" t="s">
        <v>380</v>
      </c>
      <c r="AB234" s="286">
        <f t="shared" si="51"/>
        <v>1521</v>
      </c>
      <c r="AC234" s="286">
        <v>7007</v>
      </c>
      <c r="AD234" s="286">
        <f t="shared" si="52"/>
        <v>7007</v>
      </c>
      <c r="AE234" s="261" t="s">
        <v>582</v>
      </c>
      <c r="AF234" s="261" t="s">
        <v>583</v>
      </c>
      <c r="AG234" s="290">
        <v>913072</v>
      </c>
      <c r="AH234" s="261" t="s">
        <v>583</v>
      </c>
      <c r="AI234" s="291">
        <v>40688</v>
      </c>
      <c r="AJ234" s="261" t="s">
        <v>584</v>
      </c>
      <c r="AK234" s="292">
        <v>45688</v>
      </c>
      <c r="AL234" s="292" t="s">
        <v>585</v>
      </c>
      <c r="AM234" s="292" t="s">
        <v>442</v>
      </c>
      <c r="AN234" s="261" t="s">
        <v>442</v>
      </c>
      <c r="AO234" s="261" t="s">
        <v>442</v>
      </c>
      <c r="AP234" s="261" t="s">
        <v>442</v>
      </c>
      <c r="AQ234" s="261" t="s">
        <v>442</v>
      </c>
      <c r="AR234" s="290">
        <v>62</v>
      </c>
      <c r="AS234" s="287">
        <f t="shared" si="59"/>
        <v>47729</v>
      </c>
      <c r="AT234" s="261">
        <v>180</v>
      </c>
      <c r="AU234" s="261" t="s">
        <v>442</v>
      </c>
      <c r="AV234" s="290">
        <v>980693</v>
      </c>
      <c r="AW234" s="290">
        <v>588578.35</v>
      </c>
      <c r="AX234" s="261" t="s">
        <v>442</v>
      </c>
      <c r="AY234" s="261" t="s">
        <v>442</v>
      </c>
      <c r="AZ234" s="290">
        <v>980693</v>
      </c>
      <c r="BA234" s="261">
        <v>100</v>
      </c>
      <c r="BB234" s="261" t="s">
        <v>442</v>
      </c>
      <c r="BC234" s="261" t="s">
        <v>586</v>
      </c>
      <c r="BD234" s="261" t="s">
        <v>586</v>
      </c>
      <c r="BE234" s="289">
        <v>13515</v>
      </c>
      <c r="BF234" s="261" t="s">
        <v>442</v>
      </c>
      <c r="BG234" s="261" t="s">
        <v>442</v>
      </c>
      <c r="BH234" s="261" t="s">
        <v>587</v>
      </c>
      <c r="BI234" s="293">
        <v>0.1525</v>
      </c>
      <c r="BJ234" s="261" t="s">
        <v>596</v>
      </c>
      <c r="BK234" s="261" t="s">
        <v>442</v>
      </c>
      <c r="BL234" s="294">
        <f t="shared" si="60"/>
        <v>7.8399999999999997E-2</v>
      </c>
      <c r="BM234" s="261" t="s">
        <v>442</v>
      </c>
      <c r="BN234" s="261" t="s">
        <v>442</v>
      </c>
      <c r="BO234" s="261" t="s">
        <v>442</v>
      </c>
      <c r="BP234" s="261" t="s">
        <v>442</v>
      </c>
      <c r="BQ234" s="261" t="s">
        <v>442</v>
      </c>
      <c r="BR234" s="261" t="s">
        <v>442</v>
      </c>
      <c r="BS234" s="261" t="s">
        <v>442</v>
      </c>
      <c r="BT234" s="261" t="s">
        <v>442</v>
      </c>
      <c r="BU234" s="261" t="s">
        <v>442</v>
      </c>
      <c r="BV234" s="261" t="s">
        <v>442</v>
      </c>
      <c r="BW234" s="261" t="s">
        <v>442</v>
      </c>
      <c r="BX234" s="261" t="s">
        <v>442</v>
      </c>
      <c r="BY234" s="261" t="s">
        <v>442</v>
      </c>
      <c r="BZ234" s="261" t="s">
        <v>442</v>
      </c>
      <c r="CA234" s="261" t="s">
        <v>442</v>
      </c>
      <c r="CB234" s="261" t="s">
        <v>442</v>
      </c>
      <c r="CC234" s="290">
        <v>0</v>
      </c>
      <c r="CD234" s="261" t="s">
        <v>442</v>
      </c>
      <c r="CE234" s="261" t="s">
        <v>442</v>
      </c>
      <c r="CF234" s="261" t="s">
        <v>442</v>
      </c>
      <c r="CG234" s="261" t="s">
        <v>442</v>
      </c>
      <c r="CH234" s="261" t="s">
        <v>442</v>
      </c>
      <c r="CI234" s="261" t="s">
        <v>442</v>
      </c>
      <c r="CJ234" s="261" t="s">
        <v>442</v>
      </c>
      <c r="CK234" s="261" t="s">
        <v>442</v>
      </c>
      <c r="CL234" s="261" t="s">
        <v>442</v>
      </c>
      <c r="CM234" s="261" t="s">
        <v>442</v>
      </c>
      <c r="CN234" s="261" t="s">
        <v>442</v>
      </c>
      <c r="CO234" s="261" t="s">
        <v>442</v>
      </c>
      <c r="CP234" s="261" t="s">
        <v>442</v>
      </c>
      <c r="CQ234" s="261" t="s">
        <v>442</v>
      </c>
      <c r="CR234" s="261" t="s">
        <v>588</v>
      </c>
      <c r="CS234" s="261" t="s">
        <v>433</v>
      </c>
      <c r="CT234" s="261" t="s">
        <v>442</v>
      </c>
      <c r="CU234" s="261" t="s">
        <v>589</v>
      </c>
      <c r="CV234" s="261" t="s">
        <v>442</v>
      </c>
      <c r="CW234" s="261" t="s">
        <v>442</v>
      </c>
      <c r="CX234" s="293">
        <f t="shared" si="61"/>
        <v>0.43586355555555556</v>
      </c>
      <c r="CY234" s="289">
        <v>2250000</v>
      </c>
      <c r="CZ234" s="287">
        <v>45623</v>
      </c>
      <c r="DA234" s="293">
        <v>0.67693140994473078</v>
      </c>
      <c r="DB234" s="261" t="s">
        <v>442</v>
      </c>
      <c r="DC234" s="261" t="s">
        <v>442</v>
      </c>
      <c r="DD234" s="261" t="s">
        <v>577</v>
      </c>
    </row>
    <row r="235" spans="1:108">
      <c r="A235" s="264" t="s">
        <v>380</v>
      </c>
      <c r="B235" s="284">
        <v>2479</v>
      </c>
      <c r="C235" s="284">
        <f t="shared" si="48"/>
        <v>2479</v>
      </c>
      <c r="D235" s="285">
        <v>11268</v>
      </c>
      <c r="E235" s="286">
        <f t="shared" si="49"/>
        <v>11268</v>
      </c>
      <c r="F235" s="287">
        <v>45869</v>
      </c>
      <c r="G235" s="285" t="s">
        <v>159</v>
      </c>
      <c r="H235" s="285" t="s">
        <v>573</v>
      </c>
      <c r="I235" s="261">
        <v>2021</v>
      </c>
      <c r="J235" s="261" t="s">
        <v>574</v>
      </c>
      <c r="K235" s="261" t="s">
        <v>575</v>
      </c>
      <c r="L235" s="288">
        <v>674419</v>
      </c>
      <c r="M235" s="261" t="s">
        <v>576</v>
      </c>
      <c r="N235" s="261" t="s">
        <v>577</v>
      </c>
      <c r="O235" s="261" t="s">
        <v>578</v>
      </c>
      <c r="P235" s="287">
        <v>45421</v>
      </c>
      <c r="Q235" s="287" t="s">
        <v>579</v>
      </c>
      <c r="R235" s="261" t="s">
        <v>577</v>
      </c>
      <c r="S235" s="261" t="s">
        <v>580</v>
      </c>
      <c r="T235" s="261">
        <v>7</v>
      </c>
      <c r="U235" s="288">
        <v>0</v>
      </c>
      <c r="V235" s="289">
        <v>0</v>
      </c>
      <c r="W235" s="261" t="str">
        <f t="shared" si="50"/>
        <v>PERF</v>
      </c>
      <c r="X235" s="261" t="s">
        <v>581</v>
      </c>
      <c r="Y235" s="261" t="s">
        <v>581</v>
      </c>
      <c r="Z235" s="261" t="s">
        <v>573</v>
      </c>
      <c r="AA235" s="264" t="s">
        <v>380</v>
      </c>
      <c r="AB235" s="286">
        <f t="shared" si="51"/>
        <v>2479</v>
      </c>
      <c r="AC235" s="286">
        <v>8444</v>
      </c>
      <c r="AD235" s="286">
        <f t="shared" si="52"/>
        <v>8444</v>
      </c>
      <c r="AE235" s="261" t="s">
        <v>582</v>
      </c>
      <c r="AF235" s="261" t="s">
        <v>583</v>
      </c>
      <c r="AG235" s="290">
        <v>2697411</v>
      </c>
      <c r="AH235" s="261" t="s">
        <v>583</v>
      </c>
      <c r="AI235" s="291">
        <v>45216</v>
      </c>
      <c r="AJ235" s="261" t="s">
        <v>584</v>
      </c>
      <c r="AK235" s="292">
        <v>45688</v>
      </c>
      <c r="AL235" s="292" t="s">
        <v>585</v>
      </c>
      <c r="AM235" s="292" t="s">
        <v>442</v>
      </c>
      <c r="AN235" s="261" t="s">
        <v>442</v>
      </c>
      <c r="AO235" s="261" t="s">
        <v>442</v>
      </c>
      <c r="AP235" s="261" t="s">
        <v>442</v>
      </c>
      <c r="AQ235" s="261" t="s">
        <v>442</v>
      </c>
      <c r="AR235" s="290">
        <v>165</v>
      </c>
      <c r="AS235" s="287">
        <f t="shared" si="59"/>
        <v>50819</v>
      </c>
      <c r="AT235" s="261">
        <v>180</v>
      </c>
      <c r="AU235" s="261" t="s">
        <v>442</v>
      </c>
      <c r="AV235" s="290">
        <v>1582747</v>
      </c>
      <c r="AW235" s="290">
        <v>1325995.48</v>
      </c>
      <c r="AX235" s="261" t="s">
        <v>442</v>
      </c>
      <c r="AY235" s="261" t="s">
        <v>442</v>
      </c>
      <c r="AZ235" s="290">
        <v>1582747</v>
      </c>
      <c r="BA235" s="261">
        <v>100</v>
      </c>
      <c r="BB235" s="261" t="s">
        <v>442</v>
      </c>
      <c r="BC235" s="261" t="s">
        <v>586</v>
      </c>
      <c r="BD235" s="261" t="s">
        <v>586</v>
      </c>
      <c r="BE235" s="289">
        <v>19016</v>
      </c>
      <c r="BF235" s="261" t="s">
        <v>442</v>
      </c>
      <c r="BG235" s="261" t="s">
        <v>442</v>
      </c>
      <c r="BH235" s="261" t="s">
        <v>587</v>
      </c>
      <c r="BI235" s="293">
        <v>0.15210000000000001</v>
      </c>
      <c r="BJ235" s="261" t="s">
        <v>591</v>
      </c>
      <c r="BK235" s="261" t="s">
        <v>442</v>
      </c>
      <c r="BL235" s="294">
        <f t="shared" si="60"/>
        <v>7.8000000000000014E-2</v>
      </c>
      <c r="BM235" s="261" t="s">
        <v>442</v>
      </c>
      <c r="BN235" s="261" t="s">
        <v>442</v>
      </c>
      <c r="BO235" s="261" t="s">
        <v>442</v>
      </c>
      <c r="BP235" s="261" t="s">
        <v>442</v>
      </c>
      <c r="BQ235" s="261" t="s">
        <v>442</v>
      </c>
      <c r="BR235" s="261" t="s">
        <v>442</v>
      </c>
      <c r="BS235" s="261" t="s">
        <v>442</v>
      </c>
      <c r="BT235" s="261" t="s">
        <v>442</v>
      </c>
      <c r="BU235" s="261" t="s">
        <v>442</v>
      </c>
      <c r="BV235" s="261" t="s">
        <v>442</v>
      </c>
      <c r="BW235" s="261" t="s">
        <v>442</v>
      </c>
      <c r="BX235" s="261" t="s">
        <v>442</v>
      </c>
      <c r="BY235" s="261" t="s">
        <v>442</v>
      </c>
      <c r="BZ235" s="261" t="s">
        <v>442</v>
      </c>
      <c r="CA235" s="261" t="s">
        <v>442</v>
      </c>
      <c r="CB235" s="261" t="s">
        <v>442</v>
      </c>
      <c r="CC235" s="290">
        <v>0</v>
      </c>
      <c r="CD235" s="261" t="s">
        <v>442</v>
      </c>
      <c r="CE235" s="261" t="s">
        <v>442</v>
      </c>
      <c r="CF235" s="261" t="s">
        <v>442</v>
      </c>
      <c r="CG235" s="261" t="s">
        <v>442</v>
      </c>
      <c r="CH235" s="261" t="s">
        <v>442</v>
      </c>
      <c r="CI235" s="261" t="s">
        <v>442</v>
      </c>
      <c r="CJ235" s="261" t="s">
        <v>442</v>
      </c>
      <c r="CK235" s="261" t="s">
        <v>442</v>
      </c>
      <c r="CL235" s="261" t="s">
        <v>442</v>
      </c>
      <c r="CM235" s="261" t="s">
        <v>442</v>
      </c>
      <c r="CN235" s="261" t="s">
        <v>442</v>
      </c>
      <c r="CO235" s="261" t="s">
        <v>442</v>
      </c>
      <c r="CP235" s="261" t="s">
        <v>442</v>
      </c>
      <c r="CQ235" s="261" t="s">
        <v>442</v>
      </c>
      <c r="CR235" s="261" t="s">
        <v>588</v>
      </c>
      <c r="CS235" s="261" t="s">
        <v>433</v>
      </c>
      <c r="CT235" s="261" t="s">
        <v>442</v>
      </c>
      <c r="CU235" s="261" t="s">
        <v>589</v>
      </c>
      <c r="CV235" s="261" t="s">
        <v>442</v>
      </c>
      <c r="CW235" s="261" t="s">
        <v>442</v>
      </c>
      <c r="CX235" s="293">
        <f t="shared" si="61"/>
        <v>0.58676523525706692</v>
      </c>
      <c r="CY235" s="289">
        <v>2697411</v>
      </c>
      <c r="CZ235" s="287">
        <v>45216</v>
      </c>
      <c r="DA235" s="293">
        <v>0.58676523525706692</v>
      </c>
      <c r="DB235" s="261" t="s">
        <v>442</v>
      </c>
      <c r="DC235" s="261" t="s">
        <v>442</v>
      </c>
      <c r="DD235" s="261" t="s">
        <v>577</v>
      </c>
    </row>
    <row r="236" spans="1:108">
      <c r="A236" s="264" t="s">
        <v>380</v>
      </c>
      <c r="B236" s="284">
        <v>1741</v>
      </c>
      <c r="C236" s="284">
        <f t="shared" si="48"/>
        <v>1741</v>
      </c>
      <c r="D236" s="285">
        <v>9228</v>
      </c>
      <c r="E236" s="286">
        <f t="shared" si="49"/>
        <v>9228</v>
      </c>
      <c r="F236" s="287">
        <v>45869</v>
      </c>
      <c r="G236" s="285" t="s">
        <v>159</v>
      </c>
      <c r="H236" s="285" t="s">
        <v>573</v>
      </c>
      <c r="I236" s="261">
        <v>2021</v>
      </c>
      <c r="J236" s="261" t="s">
        <v>574</v>
      </c>
      <c r="K236" s="261" t="s">
        <v>575</v>
      </c>
      <c r="L236" s="288">
        <v>806400</v>
      </c>
      <c r="M236" s="261" t="s">
        <v>576</v>
      </c>
      <c r="N236" s="261" t="s">
        <v>577</v>
      </c>
      <c r="O236" s="261" t="s">
        <v>578</v>
      </c>
      <c r="P236" s="287">
        <v>43048</v>
      </c>
      <c r="Q236" s="287" t="s">
        <v>595</v>
      </c>
      <c r="R236" s="261" t="s">
        <v>577</v>
      </c>
      <c r="S236" s="261" t="s">
        <v>580</v>
      </c>
      <c r="T236" s="261">
        <v>31</v>
      </c>
      <c r="U236" s="288">
        <v>0</v>
      </c>
      <c r="V236" s="289">
        <v>0</v>
      </c>
      <c r="W236" s="261" t="str">
        <f t="shared" si="50"/>
        <v>PERF</v>
      </c>
      <c r="X236" s="261" t="s">
        <v>581</v>
      </c>
      <c r="Y236" s="261" t="s">
        <v>581</v>
      </c>
      <c r="Z236" s="261" t="s">
        <v>573</v>
      </c>
      <c r="AA236" s="264" t="s">
        <v>380</v>
      </c>
      <c r="AB236" s="286">
        <f t="shared" si="51"/>
        <v>1741</v>
      </c>
      <c r="AC236" s="286">
        <v>7445</v>
      </c>
      <c r="AD236" s="286">
        <f t="shared" si="52"/>
        <v>7445</v>
      </c>
      <c r="AE236" s="261" t="s">
        <v>582</v>
      </c>
      <c r="AF236" s="261" t="s">
        <v>583</v>
      </c>
      <c r="AG236" s="290">
        <v>3150617</v>
      </c>
      <c r="AH236" s="261" t="s">
        <v>583</v>
      </c>
      <c r="AI236" s="291">
        <v>42795</v>
      </c>
      <c r="AJ236" s="261" t="s">
        <v>584</v>
      </c>
      <c r="AK236" s="292">
        <v>45688</v>
      </c>
      <c r="AL236" s="292" t="s">
        <v>585</v>
      </c>
      <c r="AM236" s="292" t="s">
        <v>442</v>
      </c>
      <c r="AN236" s="261" t="s">
        <v>442</v>
      </c>
      <c r="AO236" s="261" t="s">
        <v>442</v>
      </c>
      <c r="AP236" s="261" t="s">
        <v>442</v>
      </c>
      <c r="AQ236" s="261" t="s">
        <v>442</v>
      </c>
      <c r="AR236" s="290">
        <v>85</v>
      </c>
      <c r="AS236" s="287">
        <f t="shared" si="59"/>
        <v>48419</v>
      </c>
      <c r="AT236" s="261">
        <v>180</v>
      </c>
      <c r="AU236" s="261" t="s">
        <v>442</v>
      </c>
      <c r="AV236" s="290">
        <v>2376358</v>
      </c>
      <c r="AW236" s="290">
        <v>1679548.1</v>
      </c>
      <c r="AX236" s="261" t="s">
        <v>442</v>
      </c>
      <c r="AY236" s="261" t="s">
        <v>442</v>
      </c>
      <c r="AZ236" s="290">
        <v>2376358</v>
      </c>
      <c r="BA236" s="261">
        <v>100</v>
      </c>
      <c r="BB236" s="261" t="s">
        <v>442</v>
      </c>
      <c r="BC236" s="261" t="s">
        <v>586</v>
      </c>
      <c r="BD236" s="261" t="s">
        <v>586</v>
      </c>
      <c r="BE236" s="289">
        <v>0</v>
      </c>
      <c r="BF236" s="261" t="s">
        <v>442</v>
      </c>
      <c r="BG236" s="261" t="s">
        <v>442</v>
      </c>
      <c r="BH236" s="261" t="s">
        <v>587</v>
      </c>
      <c r="BI236" s="293">
        <v>0.14249999999999999</v>
      </c>
      <c r="BJ236" s="261" t="s">
        <v>596</v>
      </c>
      <c r="BK236" s="261" t="s">
        <v>442</v>
      </c>
      <c r="BL236" s="294">
        <f t="shared" si="60"/>
        <v>6.8399999999999989E-2</v>
      </c>
      <c r="BM236" s="261" t="s">
        <v>442</v>
      </c>
      <c r="BN236" s="261" t="s">
        <v>442</v>
      </c>
      <c r="BO236" s="261" t="s">
        <v>442</v>
      </c>
      <c r="BP236" s="261" t="s">
        <v>442</v>
      </c>
      <c r="BQ236" s="261" t="s">
        <v>442</v>
      </c>
      <c r="BR236" s="261" t="s">
        <v>442</v>
      </c>
      <c r="BS236" s="261" t="s">
        <v>442</v>
      </c>
      <c r="BT236" s="261" t="s">
        <v>442</v>
      </c>
      <c r="BU236" s="261" t="s">
        <v>442</v>
      </c>
      <c r="BV236" s="261" t="s">
        <v>442</v>
      </c>
      <c r="BW236" s="261" t="s">
        <v>442</v>
      </c>
      <c r="BX236" s="261" t="s">
        <v>442</v>
      </c>
      <c r="BY236" s="261" t="s">
        <v>442</v>
      </c>
      <c r="BZ236" s="261" t="s">
        <v>442</v>
      </c>
      <c r="CA236" s="261" t="s">
        <v>442</v>
      </c>
      <c r="CB236" s="261" t="s">
        <v>442</v>
      </c>
      <c r="CC236" s="290">
        <v>470000</v>
      </c>
      <c r="CD236" s="261" t="s">
        <v>442</v>
      </c>
      <c r="CE236" s="261" t="s">
        <v>442</v>
      </c>
      <c r="CF236" s="261" t="s">
        <v>442</v>
      </c>
      <c r="CG236" s="261" t="s">
        <v>442</v>
      </c>
      <c r="CH236" s="261" t="s">
        <v>442</v>
      </c>
      <c r="CI236" s="261" t="s">
        <v>442</v>
      </c>
      <c r="CJ236" s="261" t="s">
        <v>442</v>
      </c>
      <c r="CK236" s="261" t="s">
        <v>442</v>
      </c>
      <c r="CL236" s="261" t="s">
        <v>442</v>
      </c>
      <c r="CM236" s="261" t="s">
        <v>442</v>
      </c>
      <c r="CN236" s="261" t="s">
        <v>442</v>
      </c>
      <c r="CO236" s="261" t="s">
        <v>442</v>
      </c>
      <c r="CP236" s="261" t="s">
        <v>442</v>
      </c>
      <c r="CQ236" s="261" t="s">
        <v>442</v>
      </c>
      <c r="CR236" s="261" t="s">
        <v>588</v>
      </c>
      <c r="CS236" s="261" t="s">
        <v>433</v>
      </c>
      <c r="CT236" s="261" t="s">
        <v>442</v>
      </c>
      <c r="CU236" s="261" t="s">
        <v>589</v>
      </c>
      <c r="CV236" s="261" t="s">
        <v>442</v>
      </c>
      <c r="CW236" s="261" t="s">
        <v>442</v>
      </c>
      <c r="CX236" s="293">
        <f t="shared" si="61"/>
        <v>0.505608085106383</v>
      </c>
      <c r="CY236" s="289">
        <v>4700000</v>
      </c>
      <c r="CZ236" s="287">
        <v>45111</v>
      </c>
      <c r="DA236" s="293">
        <v>0.71896321475888003</v>
      </c>
      <c r="DB236" s="261" t="s">
        <v>442</v>
      </c>
      <c r="DC236" s="261" t="s">
        <v>442</v>
      </c>
      <c r="DD236" s="261" t="s">
        <v>577</v>
      </c>
    </row>
    <row r="237" spans="1:108">
      <c r="A237" s="264" t="s">
        <v>380</v>
      </c>
      <c r="B237" s="284">
        <v>1574</v>
      </c>
      <c r="C237" s="284">
        <f t="shared" si="48"/>
        <v>1574</v>
      </c>
      <c r="D237" s="285">
        <v>8723</v>
      </c>
      <c r="E237" s="286">
        <f t="shared" si="49"/>
        <v>8723</v>
      </c>
      <c r="F237" s="287">
        <v>45869</v>
      </c>
      <c r="G237" s="285" t="s">
        <v>159</v>
      </c>
      <c r="H237" s="285" t="s">
        <v>573</v>
      </c>
      <c r="I237" s="261">
        <v>2021</v>
      </c>
      <c r="J237" s="261" t="s">
        <v>574</v>
      </c>
      <c r="K237" s="261" t="s">
        <v>575</v>
      </c>
      <c r="L237" s="288">
        <v>830560</v>
      </c>
      <c r="M237" s="261" t="s">
        <v>576</v>
      </c>
      <c r="N237" s="261" t="s">
        <v>577</v>
      </c>
      <c r="O237" s="261" t="s">
        <v>578</v>
      </c>
      <c r="P237" s="287">
        <v>42433</v>
      </c>
      <c r="Q237" s="287" t="s">
        <v>579</v>
      </c>
      <c r="R237" s="261" t="s">
        <v>577</v>
      </c>
      <c r="S237" s="261" t="s">
        <v>580</v>
      </c>
      <c r="T237" s="261">
        <v>101</v>
      </c>
      <c r="U237" s="288">
        <v>0</v>
      </c>
      <c r="V237" s="289">
        <v>0</v>
      </c>
      <c r="W237" s="261" t="str">
        <f t="shared" si="50"/>
        <v>PERF</v>
      </c>
      <c r="X237" s="261" t="s">
        <v>581</v>
      </c>
      <c r="Y237" s="261" t="s">
        <v>581</v>
      </c>
      <c r="Z237" s="261" t="s">
        <v>573</v>
      </c>
      <c r="AA237" s="264" t="s">
        <v>380</v>
      </c>
      <c r="AB237" s="286">
        <f t="shared" si="51"/>
        <v>1574</v>
      </c>
      <c r="AC237" s="286">
        <v>7390</v>
      </c>
      <c r="AD237" s="286">
        <f t="shared" si="52"/>
        <v>7390</v>
      </c>
      <c r="AE237" s="261" t="s">
        <v>593</v>
      </c>
      <c r="AF237" s="261" t="s">
        <v>583</v>
      </c>
      <c r="AG237" s="290">
        <v>3421716</v>
      </c>
      <c r="AH237" s="261" t="s">
        <v>583</v>
      </c>
      <c r="AI237" s="291">
        <v>42255</v>
      </c>
      <c r="AJ237" s="261" t="s">
        <v>584</v>
      </c>
      <c r="AK237" s="292">
        <v>45688</v>
      </c>
      <c r="AL237" s="292" t="s">
        <v>585</v>
      </c>
      <c r="AM237" s="292" t="s">
        <v>442</v>
      </c>
      <c r="AN237" s="261" t="s">
        <v>442</v>
      </c>
      <c r="AO237" s="261" t="s">
        <v>442</v>
      </c>
      <c r="AP237" s="261" t="s">
        <v>442</v>
      </c>
      <c r="AQ237" s="261" t="s">
        <v>442</v>
      </c>
      <c r="AR237" s="290">
        <v>67</v>
      </c>
      <c r="AS237" s="287">
        <f t="shared" si="59"/>
        <v>47879</v>
      </c>
      <c r="AT237" s="261">
        <v>180</v>
      </c>
      <c r="AU237" s="261" t="s">
        <v>442</v>
      </c>
      <c r="AV237" s="290">
        <v>2650602</v>
      </c>
      <c r="AW237" s="290">
        <v>1708347.28</v>
      </c>
      <c r="AX237" s="261" t="s">
        <v>442</v>
      </c>
      <c r="AY237" s="261" t="s">
        <v>442</v>
      </c>
      <c r="AZ237" s="290">
        <v>2650602</v>
      </c>
      <c r="BA237" s="261">
        <v>100</v>
      </c>
      <c r="BB237" s="261" t="s">
        <v>442</v>
      </c>
      <c r="BC237" s="261" t="s">
        <v>586</v>
      </c>
      <c r="BD237" s="261" t="s">
        <v>586</v>
      </c>
      <c r="BE237" s="289">
        <v>37347</v>
      </c>
      <c r="BF237" s="261" t="s">
        <v>442</v>
      </c>
      <c r="BG237" s="261" t="s">
        <v>442</v>
      </c>
      <c r="BH237" s="261" t="s">
        <v>587</v>
      </c>
      <c r="BI237" s="293">
        <v>0.1525</v>
      </c>
      <c r="BJ237" s="261" t="s">
        <v>596</v>
      </c>
      <c r="BK237" s="261" t="s">
        <v>442</v>
      </c>
      <c r="BL237" s="294">
        <f t="shared" si="60"/>
        <v>7.8399999999999997E-2</v>
      </c>
      <c r="BM237" s="261" t="s">
        <v>442</v>
      </c>
      <c r="BN237" s="261" t="s">
        <v>442</v>
      </c>
      <c r="BO237" s="261" t="s">
        <v>442</v>
      </c>
      <c r="BP237" s="261" t="s">
        <v>442</v>
      </c>
      <c r="BQ237" s="261" t="s">
        <v>442</v>
      </c>
      <c r="BR237" s="261" t="s">
        <v>442</v>
      </c>
      <c r="BS237" s="261" t="s">
        <v>442</v>
      </c>
      <c r="BT237" s="261" t="s">
        <v>442</v>
      </c>
      <c r="BU237" s="261" t="s">
        <v>442</v>
      </c>
      <c r="BV237" s="261" t="s">
        <v>442</v>
      </c>
      <c r="BW237" s="261" t="s">
        <v>442</v>
      </c>
      <c r="BX237" s="261" t="s">
        <v>442</v>
      </c>
      <c r="BY237" s="261" t="s">
        <v>442</v>
      </c>
      <c r="BZ237" s="261" t="s">
        <v>442</v>
      </c>
      <c r="CA237" s="261" t="s">
        <v>442</v>
      </c>
      <c r="CB237" s="261" t="s">
        <v>442</v>
      </c>
      <c r="CC237" s="290">
        <v>0</v>
      </c>
      <c r="CD237" s="261" t="s">
        <v>442</v>
      </c>
      <c r="CE237" s="261" t="s">
        <v>442</v>
      </c>
      <c r="CF237" s="261" t="s">
        <v>442</v>
      </c>
      <c r="CG237" s="261" t="s">
        <v>442</v>
      </c>
      <c r="CH237" s="261" t="s">
        <v>442</v>
      </c>
      <c r="CI237" s="261" t="s">
        <v>442</v>
      </c>
      <c r="CJ237" s="261" t="s">
        <v>442</v>
      </c>
      <c r="CK237" s="261" t="s">
        <v>442</v>
      </c>
      <c r="CL237" s="261" t="s">
        <v>442</v>
      </c>
      <c r="CM237" s="261" t="s">
        <v>442</v>
      </c>
      <c r="CN237" s="261" t="s">
        <v>442</v>
      </c>
      <c r="CO237" s="261" t="s">
        <v>442</v>
      </c>
      <c r="CP237" s="261" t="s">
        <v>442</v>
      </c>
      <c r="CQ237" s="261" t="s">
        <v>442</v>
      </c>
      <c r="CR237" s="261" t="s">
        <v>588</v>
      </c>
      <c r="CS237" s="261" t="s">
        <v>433</v>
      </c>
      <c r="CT237" s="261" t="s">
        <v>442</v>
      </c>
      <c r="CU237" s="261" t="s">
        <v>589</v>
      </c>
      <c r="CV237" s="261" t="s">
        <v>442</v>
      </c>
      <c r="CW237" s="261" t="s">
        <v>442</v>
      </c>
      <c r="CX237" s="293">
        <f t="shared" si="61"/>
        <v>0.51882262234043908</v>
      </c>
      <c r="CY237" s="289">
        <v>5108879</v>
      </c>
      <c r="CZ237" s="287">
        <v>44803</v>
      </c>
      <c r="DA237" s="293">
        <v>0.75251402662046607</v>
      </c>
      <c r="DB237" s="261" t="s">
        <v>442</v>
      </c>
      <c r="DC237" s="261" t="s">
        <v>442</v>
      </c>
      <c r="DD237" s="261" t="s">
        <v>577</v>
      </c>
    </row>
    <row r="238" spans="1:108">
      <c r="A238" s="264" t="s">
        <v>380</v>
      </c>
      <c r="B238" s="284">
        <v>1202</v>
      </c>
      <c r="C238" s="284">
        <f t="shared" si="48"/>
        <v>1202</v>
      </c>
      <c r="D238" s="285">
        <v>8722</v>
      </c>
      <c r="E238" s="286">
        <f t="shared" si="49"/>
        <v>8722</v>
      </c>
      <c r="F238" s="287">
        <v>45869</v>
      </c>
      <c r="G238" s="285" t="s">
        <v>159</v>
      </c>
      <c r="H238" s="285" t="s">
        <v>573</v>
      </c>
      <c r="I238" s="261">
        <v>2021</v>
      </c>
      <c r="J238" s="261" t="s">
        <v>574</v>
      </c>
      <c r="K238" s="261" t="s">
        <v>575</v>
      </c>
      <c r="L238" s="288">
        <v>262944</v>
      </c>
      <c r="M238" s="261" t="s">
        <v>576</v>
      </c>
      <c r="N238" s="261" t="s">
        <v>577</v>
      </c>
      <c r="O238" s="261" t="s">
        <v>578</v>
      </c>
      <c r="P238" s="287">
        <v>41137</v>
      </c>
      <c r="Q238" s="287" t="s">
        <v>579</v>
      </c>
      <c r="R238" s="261" t="s">
        <v>577</v>
      </c>
      <c r="S238" s="261" t="s">
        <v>580</v>
      </c>
      <c r="T238" s="261">
        <v>147</v>
      </c>
      <c r="U238" s="288">
        <v>0</v>
      </c>
      <c r="V238" s="289">
        <v>0</v>
      </c>
      <c r="W238" s="261" t="str">
        <f t="shared" si="50"/>
        <v>PERF</v>
      </c>
      <c r="X238" s="261" t="s">
        <v>581</v>
      </c>
      <c r="Y238" s="261" t="s">
        <v>581</v>
      </c>
      <c r="Z238" s="261" t="s">
        <v>573</v>
      </c>
      <c r="AA238" s="264" t="s">
        <v>380</v>
      </c>
      <c r="AB238" s="286">
        <f t="shared" si="51"/>
        <v>1202</v>
      </c>
      <c r="AC238" s="286">
        <v>7084</v>
      </c>
      <c r="AD238" s="286">
        <f t="shared" si="52"/>
        <v>7084</v>
      </c>
      <c r="AE238" s="261" t="s">
        <v>593</v>
      </c>
      <c r="AF238" s="261" t="s">
        <v>583</v>
      </c>
      <c r="AG238" s="290">
        <v>536242</v>
      </c>
      <c r="AH238" s="261" t="s">
        <v>583</v>
      </c>
      <c r="AI238" s="291">
        <v>41044</v>
      </c>
      <c r="AJ238" s="261" t="s">
        <v>584</v>
      </c>
      <c r="AK238" s="292">
        <v>45688</v>
      </c>
      <c r="AL238" s="292" t="s">
        <v>585</v>
      </c>
      <c r="AM238" s="292" t="s">
        <v>442</v>
      </c>
      <c r="AN238" s="261" t="s">
        <v>442</v>
      </c>
      <c r="AO238" s="261" t="s">
        <v>442</v>
      </c>
      <c r="AP238" s="261" t="s">
        <v>442</v>
      </c>
      <c r="AQ238" s="261" t="s">
        <v>442</v>
      </c>
      <c r="AR238" s="290">
        <v>24</v>
      </c>
      <c r="AS238" s="287">
        <f t="shared" si="59"/>
        <v>46589</v>
      </c>
      <c r="AT238" s="261">
        <v>180</v>
      </c>
      <c r="AU238" s="261" t="s">
        <v>442</v>
      </c>
      <c r="AV238" s="290">
        <v>401996</v>
      </c>
      <c r="AW238" s="290">
        <v>114818.02</v>
      </c>
      <c r="AX238" s="261" t="s">
        <v>442</v>
      </c>
      <c r="AY238" s="261" t="s">
        <v>442</v>
      </c>
      <c r="AZ238" s="290">
        <v>401996</v>
      </c>
      <c r="BA238" s="261">
        <v>100</v>
      </c>
      <c r="BB238" s="261" t="s">
        <v>442</v>
      </c>
      <c r="BC238" s="261" t="s">
        <v>586</v>
      </c>
      <c r="BD238" s="261" t="s">
        <v>586</v>
      </c>
      <c r="BE238" s="289">
        <v>5291</v>
      </c>
      <c r="BF238" s="261" t="s">
        <v>442</v>
      </c>
      <c r="BG238" s="261" t="s">
        <v>442</v>
      </c>
      <c r="BH238" s="261" t="s">
        <v>587</v>
      </c>
      <c r="BI238" s="293">
        <v>0.14249999999999999</v>
      </c>
      <c r="BJ238" s="261" t="s">
        <v>596</v>
      </c>
      <c r="BK238" s="261" t="s">
        <v>442</v>
      </c>
      <c r="BL238" s="294">
        <f t="shared" si="60"/>
        <v>6.8399999999999989E-2</v>
      </c>
      <c r="BM238" s="261" t="s">
        <v>442</v>
      </c>
      <c r="BN238" s="261" t="s">
        <v>442</v>
      </c>
      <c r="BO238" s="261" t="s">
        <v>442</v>
      </c>
      <c r="BP238" s="261" t="s">
        <v>442</v>
      </c>
      <c r="BQ238" s="261" t="s">
        <v>442</v>
      </c>
      <c r="BR238" s="261" t="s">
        <v>442</v>
      </c>
      <c r="BS238" s="261" t="s">
        <v>442</v>
      </c>
      <c r="BT238" s="261" t="s">
        <v>442</v>
      </c>
      <c r="BU238" s="261" t="s">
        <v>442</v>
      </c>
      <c r="BV238" s="261" t="s">
        <v>442</v>
      </c>
      <c r="BW238" s="261" t="s">
        <v>442</v>
      </c>
      <c r="BX238" s="261" t="s">
        <v>442</v>
      </c>
      <c r="BY238" s="261" t="s">
        <v>442</v>
      </c>
      <c r="BZ238" s="261" t="s">
        <v>442</v>
      </c>
      <c r="CA238" s="261" t="s">
        <v>442</v>
      </c>
      <c r="CB238" s="261" t="s">
        <v>442</v>
      </c>
      <c r="CC238" s="290">
        <v>0</v>
      </c>
      <c r="CD238" s="261" t="s">
        <v>442</v>
      </c>
      <c r="CE238" s="261" t="s">
        <v>442</v>
      </c>
      <c r="CF238" s="261" t="s">
        <v>442</v>
      </c>
      <c r="CG238" s="261" t="s">
        <v>442</v>
      </c>
      <c r="CH238" s="261" t="s">
        <v>442</v>
      </c>
      <c r="CI238" s="261" t="s">
        <v>442</v>
      </c>
      <c r="CJ238" s="261" t="s">
        <v>442</v>
      </c>
      <c r="CK238" s="261" t="s">
        <v>442</v>
      </c>
      <c r="CL238" s="261" t="s">
        <v>442</v>
      </c>
      <c r="CM238" s="261" t="s">
        <v>442</v>
      </c>
      <c r="CN238" s="261" t="s">
        <v>442</v>
      </c>
      <c r="CO238" s="261" t="s">
        <v>442</v>
      </c>
      <c r="CP238" s="261" t="s">
        <v>442</v>
      </c>
      <c r="CQ238" s="261" t="s">
        <v>442</v>
      </c>
      <c r="CR238" s="261" t="s">
        <v>588</v>
      </c>
      <c r="CS238" s="261" t="s">
        <v>433</v>
      </c>
      <c r="CT238" s="261" t="s">
        <v>442</v>
      </c>
      <c r="CU238" s="261" t="s">
        <v>594</v>
      </c>
      <c r="CV238" s="261" t="s">
        <v>442</v>
      </c>
      <c r="CW238" s="261" t="s">
        <v>442</v>
      </c>
      <c r="CX238" s="293">
        <f t="shared" si="61"/>
        <v>0.26902698929703617</v>
      </c>
      <c r="CY238" s="289">
        <v>1494259</v>
      </c>
      <c r="CZ238" s="287">
        <v>45146</v>
      </c>
      <c r="DA238" s="293">
        <v>0.74182876455020763</v>
      </c>
      <c r="DB238" s="261" t="s">
        <v>442</v>
      </c>
      <c r="DC238" s="261" t="s">
        <v>442</v>
      </c>
      <c r="DD238" s="261" t="s">
        <v>577</v>
      </c>
    </row>
    <row r="239" spans="1:108">
      <c r="A239" s="264" t="s">
        <v>380</v>
      </c>
      <c r="B239" s="284">
        <v>1737</v>
      </c>
      <c r="C239" s="284">
        <f t="shared" si="48"/>
        <v>1737</v>
      </c>
      <c r="D239" s="285">
        <v>9590</v>
      </c>
      <c r="E239" s="286">
        <f t="shared" si="49"/>
        <v>9590</v>
      </c>
      <c r="F239" s="287">
        <v>45869</v>
      </c>
      <c r="G239" s="285" t="s">
        <v>159</v>
      </c>
      <c r="H239" s="285" t="s">
        <v>573</v>
      </c>
      <c r="I239" s="261">
        <v>2021</v>
      </c>
      <c r="J239" s="261" t="s">
        <v>574</v>
      </c>
      <c r="K239" s="261" t="s">
        <v>575</v>
      </c>
      <c r="L239" s="288">
        <v>1088574</v>
      </c>
      <c r="M239" s="261" t="s">
        <v>576</v>
      </c>
      <c r="N239" s="261" t="s">
        <v>577</v>
      </c>
      <c r="O239" s="261" t="s">
        <v>578</v>
      </c>
      <c r="P239" s="287">
        <v>42976</v>
      </c>
      <c r="Q239" s="287" t="s">
        <v>579</v>
      </c>
      <c r="R239" s="261" t="s">
        <v>577</v>
      </c>
      <c r="S239" s="261" t="s">
        <v>580</v>
      </c>
      <c r="T239" s="261">
        <v>36</v>
      </c>
      <c r="U239" s="288">
        <v>0</v>
      </c>
      <c r="V239" s="289">
        <v>0</v>
      </c>
      <c r="W239" s="261" t="str">
        <f t="shared" si="50"/>
        <v>PERF</v>
      </c>
      <c r="X239" s="261" t="s">
        <v>581</v>
      </c>
      <c r="Y239" s="261" t="s">
        <v>581</v>
      </c>
      <c r="Z239" s="261" t="s">
        <v>573</v>
      </c>
      <c r="AA239" s="264" t="s">
        <v>380</v>
      </c>
      <c r="AB239" s="286">
        <f t="shared" si="51"/>
        <v>1737</v>
      </c>
      <c r="AC239" s="286">
        <v>7682</v>
      </c>
      <c r="AD239" s="286">
        <f t="shared" si="52"/>
        <v>7682</v>
      </c>
      <c r="AE239" s="261" t="s">
        <v>593</v>
      </c>
      <c r="AF239" s="261" t="s">
        <v>583</v>
      </c>
      <c r="AG239" s="290">
        <v>4310087</v>
      </c>
      <c r="AH239" s="261" t="s">
        <v>583</v>
      </c>
      <c r="AI239" s="291">
        <v>42857</v>
      </c>
      <c r="AJ239" s="261" t="s">
        <v>584</v>
      </c>
      <c r="AK239" s="292">
        <v>45688</v>
      </c>
      <c r="AL239" s="292" t="s">
        <v>585</v>
      </c>
      <c r="AM239" s="292" t="s">
        <v>442</v>
      </c>
      <c r="AN239" s="261" t="s">
        <v>442</v>
      </c>
      <c r="AO239" s="261" t="s">
        <v>442</v>
      </c>
      <c r="AP239" s="261" t="s">
        <v>442</v>
      </c>
      <c r="AQ239" s="261" t="s">
        <v>442</v>
      </c>
      <c r="AR239" s="290">
        <v>84</v>
      </c>
      <c r="AS239" s="287">
        <f t="shared" si="59"/>
        <v>48389</v>
      </c>
      <c r="AT239" s="261">
        <v>180</v>
      </c>
      <c r="AU239" s="261" t="s">
        <v>442</v>
      </c>
      <c r="AV239" s="290">
        <v>2677500</v>
      </c>
      <c r="AW239" s="290">
        <v>1878169.45</v>
      </c>
      <c r="AX239" s="261" t="s">
        <v>442</v>
      </c>
      <c r="AY239" s="261" t="s">
        <v>442</v>
      </c>
      <c r="AZ239" s="290">
        <v>2677500</v>
      </c>
      <c r="BA239" s="261">
        <v>100</v>
      </c>
      <c r="BB239" s="261" t="s">
        <v>442</v>
      </c>
      <c r="BC239" s="261" t="s">
        <v>586</v>
      </c>
      <c r="BD239" s="261" t="s">
        <v>586</v>
      </c>
      <c r="BE239" s="289">
        <v>35526</v>
      </c>
      <c r="BF239" s="261" t="s">
        <v>442</v>
      </c>
      <c r="BG239" s="261" t="s">
        <v>442</v>
      </c>
      <c r="BH239" s="261" t="s">
        <v>587</v>
      </c>
      <c r="BI239" s="293">
        <v>0.14249999999999999</v>
      </c>
      <c r="BJ239" s="261" t="s">
        <v>596</v>
      </c>
      <c r="BK239" s="261" t="s">
        <v>442</v>
      </c>
      <c r="BL239" s="294">
        <f t="shared" si="60"/>
        <v>6.8399999999999989E-2</v>
      </c>
      <c r="BM239" s="261" t="s">
        <v>442</v>
      </c>
      <c r="BN239" s="261" t="s">
        <v>442</v>
      </c>
      <c r="BO239" s="261" t="s">
        <v>442</v>
      </c>
      <c r="BP239" s="261" t="s">
        <v>442</v>
      </c>
      <c r="BQ239" s="261" t="s">
        <v>442</v>
      </c>
      <c r="BR239" s="261" t="s">
        <v>442</v>
      </c>
      <c r="BS239" s="261" t="s">
        <v>442</v>
      </c>
      <c r="BT239" s="261" t="s">
        <v>442</v>
      </c>
      <c r="BU239" s="261" t="s">
        <v>442</v>
      </c>
      <c r="BV239" s="261" t="s">
        <v>442</v>
      </c>
      <c r="BW239" s="261" t="s">
        <v>442</v>
      </c>
      <c r="BX239" s="261" t="s">
        <v>442</v>
      </c>
      <c r="BY239" s="261" t="s">
        <v>442</v>
      </c>
      <c r="BZ239" s="261" t="s">
        <v>442</v>
      </c>
      <c r="CA239" s="261" t="s">
        <v>442</v>
      </c>
      <c r="CB239" s="261" t="s">
        <v>442</v>
      </c>
      <c r="CC239" s="290">
        <v>431941</v>
      </c>
      <c r="CD239" s="261" t="s">
        <v>442</v>
      </c>
      <c r="CE239" s="261" t="s">
        <v>442</v>
      </c>
      <c r="CF239" s="261" t="s">
        <v>442</v>
      </c>
      <c r="CG239" s="261" t="s">
        <v>442</v>
      </c>
      <c r="CH239" s="261" t="s">
        <v>442</v>
      </c>
      <c r="CI239" s="261" t="s">
        <v>442</v>
      </c>
      <c r="CJ239" s="261" t="s">
        <v>442</v>
      </c>
      <c r="CK239" s="261" t="s">
        <v>442</v>
      </c>
      <c r="CL239" s="261" t="s">
        <v>442</v>
      </c>
      <c r="CM239" s="261" t="s">
        <v>442</v>
      </c>
      <c r="CN239" s="261" t="s">
        <v>442</v>
      </c>
      <c r="CO239" s="261" t="s">
        <v>442</v>
      </c>
      <c r="CP239" s="261" t="s">
        <v>442</v>
      </c>
      <c r="CQ239" s="261" t="s">
        <v>442</v>
      </c>
      <c r="CR239" s="261" t="s">
        <v>588</v>
      </c>
      <c r="CS239" s="261" t="s">
        <v>433</v>
      </c>
      <c r="CT239" s="261" t="s">
        <v>442</v>
      </c>
      <c r="CU239" s="261" t="s">
        <v>589</v>
      </c>
      <c r="CV239" s="261" t="s">
        <v>442</v>
      </c>
      <c r="CW239" s="261" t="s">
        <v>442</v>
      </c>
      <c r="CX239" s="293">
        <f t="shared" si="61"/>
        <v>0.65340145790886639</v>
      </c>
      <c r="CY239" s="289">
        <v>4097787</v>
      </c>
      <c r="CZ239" s="287">
        <v>45113</v>
      </c>
      <c r="DA239" s="293">
        <v>0.62121708089483496</v>
      </c>
      <c r="DB239" s="261" t="s">
        <v>442</v>
      </c>
      <c r="DC239" s="261" t="s">
        <v>442</v>
      </c>
      <c r="DD239" s="261" t="s">
        <v>577</v>
      </c>
    </row>
    <row r="240" spans="1:108">
      <c r="A240" s="264" t="s">
        <v>380</v>
      </c>
      <c r="B240" s="284">
        <v>1808</v>
      </c>
      <c r="C240" s="284">
        <f t="shared" si="48"/>
        <v>1808</v>
      </c>
      <c r="D240" s="285">
        <v>9800</v>
      </c>
      <c r="E240" s="286">
        <f t="shared" si="49"/>
        <v>9800</v>
      </c>
      <c r="F240" s="287">
        <v>45869</v>
      </c>
      <c r="G240" s="285" t="s">
        <v>159</v>
      </c>
      <c r="H240" s="285" t="s">
        <v>573</v>
      </c>
      <c r="I240" s="261">
        <v>2021</v>
      </c>
      <c r="J240" s="261" t="s">
        <v>574</v>
      </c>
      <c r="K240" s="261" t="s">
        <v>575</v>
      </c>
      <c r="L240" s="288">
        <v>2524500</v>
      </c>
      <c r="M240" s="261" t="s">
        <v>576</v>
      </c>
      <c r="N240" s="261" t="s">
        <v>577</v>
      </c>
      <c r="O240" s="261" t="s">
        <v>578</v>
      </c>
      <c r="P240" s="287">
        <v>43216</v>
      </c>
      <c r="Q240" s="287" t="s">
        <v>579</v>
      </c>
      <c r="R240" s="261" t="s">
        <v>577</v>
      </c>
      <c r="S240" s="261" t="s">
        <v>580</v>
      </c>
      <c r="T240" s="261">
        <v>80</v>
      </c>
      <c r="U240" s="288">
        <v>0</v>
      </c>
      <c r="V240" s="289">
        <v>0</v>
      </c>
      <c r="W240" s="261" t="str">
        <f t="shared" si="50"/>
        <v>PERF</v>
      </c>
      <c r="X240" s="261" t="s">
        <v>581</v>
      </c>
      <c r="Y240" s="261" t="s">
        <v>581</v>
      </c>
      <c r="Z240" s="261" t="s">
        <v>573</v>
      </c>
      <c r="AA240" s="264" t="s">
        <v>380</v>
      </c>
      <c r="AB240" s="286">
        <f t="shared" si="51"/>
        <v>1808</v>
      </c>
      <c r="AC240" s="286">
        <v>7784</v>
      </c>
      <c r="AD240" s="286">
        <f t="shared" si="52"/>
        <v>7784</v>
      </c>
      <c r="AE240" s="261" t="s">
        <v>582</v>
      </c>
      <c r="AF240" s="261" t="s">
        <v>583</v>
      </c>
      <c r="AG240" s="290">
        <v>5652419</v>
      </c>
      <c r="AH240" s="261" t="s">
        <v>583</v>
      </c>
      <c r="AI240" s="291">
        <v>43080</v>
      </c>
      <c r="AJ240" s="261" t="s">
        <v>584</v>
      </c>
      <c r="AK240" s="292">
        <v>45688</v>
      </c>
      <c r="AL240" s="292" t="s">
        <v>585</v>
      </c>
      <c r="AM240" s="292" t="s">
        <v>442</v>
      </c>
      <c r="AN240" s="261" t="s">
        <v>442</v>
      </c>
      <c r="AO240" s="261" t="s">
        <v>442</v>
      </c>
      <c r="AP240" s="261" t="s">
        <v>442</v>
      </c>
      <c r="AQ240" s="261" t="s">
        <v>442</v>
      </c>
      <c r="AR240" s="290">
        <v>92</v>
      </c>
      <c r="AS240" s="287">
        <f t="shared" si="59"/>
        <v>48629</v>
      </c>
      <c r="AT240" s="261">
        <v>180</v>
      </c>
      <c r="AU240" s="261" t="s">
        <v>442</v>
      </c>
      <c r="AV240" s="290">
        <v>4178068</v>
      </c>
      <c r="AW240" s="290">
        <v>3037305.3</v>
      </c>
      <c r="AX240" s="261" t="s">
        <v>442</v>
      </c>
      <c r="AY240" s="261" t="s">
        <v>442</v>
      </c>
      <c r="AZ240" s="290">
        <v>4178068</v>
      </c>
      <c r="BA240" s="261">
        <v>100</v>
      </c>
      <c r="BB240" s="261" t="s">
        <v>442</v>
      </c>
      <c r="BC240" s="261" t="s">
        <v>586</v>
      </c>
      <c r="BD240" s="261" t="s">
        <v>586</v>
      </c>
      <c r="BE240" s="289">
        <v>56107</v>
      </c>
      <c r="BF240" s="261" t="s">
        <v>442</v>
      </c>
      <c r="BG240" s="261" t="s">
        <v>442</v>
      </c>
      <c r="BH240" s="261" t="s">
        <v>587</v>
      </c>
      <c r="BI240" s="293">
        <v>0.14249999999999999</v>
      </c>
      <c r="BJ240" s="261" t="s">
        <v>596</v>
      </c>
      <c r="BK240" s="261" t="s">
        <v>442</v>
      </c>
      <c r="BL240" s="294">
        <f t="shared" si="60"/>
        <v>6.8399999999999989E-2</v>
      </c>
      <c r="BM240" s="261" t="s">
        <v>442</v>
      </c>
      <c r="BN240" s="261" t="s">
        <v>442</v>
      </c>
      <c r="BO240" s="261" t="s">
        <v>442</v>
      </c>
      <c r="BP240" s="261" t="s">
        <v>442</v>
      </c>
      <c r="BQ240" s="261" t="s">
        <v>442</v>
      </c>
      <c r="BR240" s="261" t="s">
        <v>442</v>
      </c>
      <c r="BS240" s="261" t="s">
        <v>442</v>
      </c>
      <c r="BT240" s="261" t="s">
        <v>442</v>
      </c>
      <c r="BU240" s="261" t="s">
        <v>442</v>
      </c>
      <c r="BV240" s="261" t="s">
        <v>442</v>
      </c>
      <c r="BW240" s="261" t="s">
        <v>442</v>
      </c>
      <c r="BX240" s="261" t="s">
        <v>442</v>
      </c>
      <c r="BY240" s="261" t="s">
        <v>442</v>
      </c>
      <c r="BZ240" s="261" t="s">
        <v>442</v>
      </c>
      <c r="CA240" s="261" t="s">
        <v>442</v>
      </c>
      <c r="CB240" s="261" t="s">
        <v>442</v>
      </c>
      <c r="CC240" s="290">
        <v>0</v>
      </c>
      <c r="CD240" s="261" t="s">
        <v>442</v>
      </c>
      <c r="CE240" s="261" t="s">
        <v>442</v>
      </c>
      <c r="CF240" s="261" t="s">
        <v>442</v>
      </c>
      <c r="CG240" s="261" t="s">
        <v>442</v>
      </c>
      <c r="CH240" s="261" t="s">
        <v>442</v>
      </c>
      <c r="CI240" s="261" t="s">
        <v>442</v>
      </c>
      <c r="CJ240" s="261" t="s">
        <v>442</v>
      </c>
      <c r="CK240" s="261" t="s">
        <v>442</v>
      </c>
      <c r="CL240" s="261" t="s">
        <v>442</v>
      </c>
      <c r="CM240" s="261" t="s">
        <v>442</v>
      </c>
      <c r="CN240" s="261" t="s">
        <v>442</v>
      </c>
      <c r="CO240" s="261" t="s">
        <v>442</v>
      </c>
      <c r="CP240" s="261" t="s">
        <v>442</v>
      </c>
      <c r="CQ240" s="261" t="s">
        <v>442</v>
      </c>
      <c r="CR240" s="261" t="s">
        <v>588</v>
      </c>
      <c r="CS240" s="261" t="s">
        <v>433</v>
      </c>
      <c r="CT240" s="261" t="s">
        <v>442</v>
      </c>
      <c r="CU240" s="261" t="s">
        <v>589</v>
      </c>
      <c r="CV240" s="261" t="s">
        <v>442</v>
      </c>
      <c r="CW240" s="261" t="s">
        <v>442</v>
      </c>
      <c r="CX240" s="293">
        <f t="shared" si="61"/>
        <v>0.6493014761189001</v>
      </c>
      <c r="CY240" s="289">
        <v>6434712</v>
      </c>
      <c r="CZ240" s="287">
        <v>45784</v>
      </c>
      <c r="DA240" s="293">
        <v>0.67047322796472963</v>
      </c>
      <c r="DB240" s="261" t="s">
        <v>442</v>
      </c>
      <c r="DC240" s="261" t="s">
        <v>442</v>
      </c>
      <c r="DD240" s="261" t="s">
        <v>577</v>
      </c>
    </row>
    <row r="241" spans="1:108">
      <c r="A241" s="264" t="s">
        <v>380</v>
      </c>
      <c r="B241" s="284">
        <v>1505</v>
      </c>
      <c r="C241" s="284">
        <f t="shared" si="48"/>
        <v>1505</v>
      </c>
      <c r="D241" s="285">
        <v>9124</v>
      </c>
      <c r="E241" s="286">
        <f t="shared" si="49"/>
        <v>9124</v>
      </c>
      <c r="F241" s="287">
        <v>45869</v>
      </c>
      <c r="G241" s="285" t="s">
        <v>159</v>
      </c>
      <c r="H241" s="285" t="s">
        <v>573</v>
      </c>
      <c r="I241" s="261">
        <v>2021</v>
      </c>
      <c r="J241" s="261" t="s">
        <v>574</v>
      </c>
      <c r="K241" s="261" t="s">
        <v>575</v>
      </c>
      <c r="L241" s="288">
        <v>458769</v>
      </c>
      <c r="M241" s="261" t="s">
        <v>576</v>
      </c>
      <c r="N241" s="261" t="s">
        <v>577</v>
      </c>
      <c r="O241" s="261" t="s">
        <v>578</v>
      </c>
      <c r="P241" s="287">
        <v>42243</v>
      </c>
      <c r="Q241" s="287" t="s">
        <v>579</v>
      </c>
      <c r="R241" s="261" t="s">
        <v>577</v>
      </c>
      <c r="S241" s="261" t="s">
        <v>580</v>
      </c>
      <c r="T241" s="261">
        <v>110</v>
      </c>
      <c r="U241" s="288">
        <v>0</v>
      </c>
      <c r="V241" s="289">
        <v>0</v>
      </c>
      <c r="W241" s="261" t="str">
        <f t="shared" si="50"/>
        <v>PERF</v>
      </c>
      <c r="X241" s="261" t="s">
        <v>581</v>
      </c>
      <c r="Y241" s="261" t="s">
        <v>581</v>
      </c>
      <c r="Z241" s="261" t="s">
        <v>573</v>
      </c>
      <c r="AA241" s="264" t="s">
        <v>380</v>
      </c>
      <c r="AB241" s="286">
        <f t="shared" si="51"/>
        <v>1505</v>
      </c>
      <c r="AC241" s="286">
        <v>7385</v>
      </c>
      <c r="AD241" s="286">
        <f t="shared" si="52"/>
        <v>7385</v>
      </c>
      <c r="AE241" s="261" t="s">
        <v>582</v>
      </c>
      <c r="AF241" s="261" t="s">
        <v>583</v>
      </c>
      <c r="AG241" s="290">
        <v>1705735</v>
      </c>
      <c r="AH241" s="261" t="s">
        <v>583</v>
      </c>
      <c r="AI241" s="291">
        <v>42067</v>
      </c>
      <c r="AJ241" s="261" t="s">
        <v>584</v>
      </c>
      <c r="AK241" s="292">
        <v>45688</v>
      </c>
      <c r="AL241" s="292" t="s">
        <v>585</v>
      </c>
      <c r="AM241" s="292" t="s">
        <v>442</v>
      </c>
      <c r="AN241" s="261" t="s">
        <v>442</v>
      </c>
      <c r="AO241" s="261" t="s">
        <v>442</v>
      </c>
      <c r="AP241" s="261" t="s">
        <v>442</v>
      </c>
      <c r="AQ241" s="261" t="s">
        <v>442</v>
      </c>
      <c r="AR241" s="290" t="s">
        <v>442</v>
      </c>
      <c r="AS241" s="287" t="s">
        <v>442</v>
      </c>
      <c r="AT241" s="261">
        <v>180</v>
      </c>
      <c r="AU241" s="261" t="s">
        <v>442</v>
      </c>
      <c r="AV241" s="290" t="s">
        <v>442</v>
      </c>
      <c r="AW241" s="290" t="s">
        <v>442</v>
      </c>
      <c r="AX241" s="261" t="s">
        <v>442</v>
      </c>
      <c r="AY241" s="261" t="s">
        <v>442</v>
      </c>
      <c r="AZ241" s="290" t="s">
        <v>442</v>
      </c>
      <c r="BA241" s="261">
        <v>100</v>
      </c>
      <c r="BB241" s="261" t="s">
        <v>442</v>
      </c>
      <c r="BC241" s="261" t="s">
        <v>586</v>
      </c>
      <c r="BD241" s="261" t="s">
        <v>586</v>
      </c>
      <c r="BE241" s="289" t="s">
        <v>442</v>
      </c>
      <c r="BF241" s="261" t="s">
        <v>442</v>
      </c>
      <c r="BG241" s="261" t="s">
        <v>442</v>
      </c>
      <c r="BH241" s="261" t="s">
        <v>587</v>
      </c>
      <c r="BI241" s="293" t="s">
        <v>442</v>
      </c>
      <c r="BJ241" s="261" t="s">
        <v>442</v>
      </c>
      <c r="BK241" s="261" t="s">
        <v>442</v>
      </c>
      <c r="BL241" s="294" t="s">
        <v>442</v>
      </c>
      <c r="BM241" s="261" t="s">
        <v>442</v>
      </c>
      <c r="BN241" s="261" t="s">
        <v>442</v>
      </c>
      <c r="BO241" s="261" t="s">
        <v>442</v>
      </c>
      <c r="BP241" s="261" t="s">
        <v>442</v>
      </c>
      <c r="BQ241" s="261" t="s">
        <v>442</v>
      </c>
      <c r="BR241" s="261" t="s">
        <v>442</v>
      </c>
      <c r="BS241" s="261" t="s">
        <v>442</v>
      </c>
      <c r="BT241" s="261" t="s">
        <v>442</v>
      </c>
      <c r="BU241" s="261" t="s">
        <v>442</v>
      </c>
      <c r="BV241" s="261" t="s">
        <v>442</v>
      </c>
      <c r="BW241" s="261" t="s">
        <v>442</v>
      </c>
      <c r="BX241" s="261" t="s">
        <v>442</v>
      </c>
      <c r="BY241" s="261" t="s">
        <v>442</v>
      </c>
      <c r="BZ241" s="261" t="s">
        <v>442</v>
      </c>
      <c r="CA241" s="261" t="s">
        <v>442</v>
      </c>
      <c r="CB241" s="261">
        <v>45786</v>
      </c>
      <c r="CC241" s="290" t="s">
        <v>442</v>
      </c>
      <c r="CD241" s="261" t="s">
        <v>442</v>
      </c>
      <c r="CE241" s="261" t="s">
        <v>442</v>
      </c>
      <c r="CF241" s="261" t="s">
        <v>442</v>
      </c>
      <c r="CG241" s="261" t="s">
        <v>442</v>
      </c>
      <c r="CH241" s="261" t="s">
        <v>442</v>
      </c>
      <c r="CI241" s="261" t="s">
        <v>442</v>
      </c>
      <c r="CJ241" s="261" t="s">
        <v>442</v>
      </c>
      <c r="CK241" s="261" t="s">
        <v>442</v>
      </c>
      <c r="CL241" s="261" t="s">
        <v>442</v>
      </c>
      <c r="CM241" s="261" t="s">
        <v>442</v>
      </c>
      <c r="CN241" s="261" t="s">
        <v>442</v>
      </c>
      <c r="CO241" s="261" t="s">
        <v>442</v>
      </c>
      <c r="CP241" s="261" t="s">
        <v>442</v>
      </c>
      <c r="CQ241" s="261" t="s">
        <v>442</v>
      </c>
      <c r="CR241" s="261" t="s">
        <v>588</v>
      </c>
      <c r="CS241" s="261" t="s">
        <v>433</v>
      </c>
      <c r="CT241" s="261" t="s">
        <v>442</v>
      </c>
      <c r="CU241" s="261" t="s">
        <v>589</v>
      </c>
      <c r="CV241" s="261" t="s">
        <v>442</v>
      </c>
      <c r="CW241" s="261" t="s">
        <v>442</v>
      </c>
      <c r="CX241" s="293" t="s">
        <v>442</v>
      </c>
      <c r="CY241" s="289" t="s">
        <v>442</v>
      </c>
      <c r="CZ241" s="287" t="s">
        <v>442</v>
      </c>
      <c r="DA241" s="293" t="s">
        <v>442</v>
      </c>
      <c r="DB241" s="261" t="s">
        <v>442</v>
      </c>
      <c r="DC241" s="261" t="s">
        <v>442</v>
      </c>
      <c r="DD241" s="261" t="s">
        <v>577</v>
      </c>
    </row>
    <row r="242" spans="1:108">
      <c r="A242" s="264" t="s">
        <v>380</v>
      </c>
      <c r="B242" s="284">
        <v>1881</v>
      </c>
      <c r="C242" s="284">
        <f t="shared" si="48"/>
        <v>1881</v>
      </c>
      <c r="D242" s="285">
        <v>8907</v>
      </c>
      <c r="E242" s="286">
        <f t="shared" si="49"/>
        <v>8907</v>
      </c>
      <c r="F242" s="287">
        <v>45869</v>
      </c>
      <c r="G242" s="285" t="s">
        <v>159</v>
      </c>
      <c r="H242" s="285" t="s">
        <v>573</v>
      </c>
      <c r="I242" s="261">
        <v>2021</v>
      </c>
      <c r="J242" s="261" t="s">
        <v>574</v>
      </c>
      <c r="K242" s="261" t="s">
        <v>575</v>
      </c>
      <c r="L242" s="288">
        <v>1371648</v>
      </c>
      <c r="M242" s="261" t="s">
        <v>576</v>
      </c>
      <c r="N242" s="261" t="s">
        <v>577</v>
      </c>
      <c r="O242" s="261" t="s">
        <v>578</v>
      </c>
      <c r="P242" s="287">
        <v>43397</v>
      </c>
      <c r="Q242" s="287" t="s">
        <v>579</v>
      </c>
      <c r="R242" s="261" t="s">
        <v>577</v>
      </c>
      <c r="S242" s="261" t="s">
        <v>580</v>
      </c>
      <c r="T242" s="261">
        <v>69</v>
      </c>
      <c r="U242" s="288">
        <v>0</v>
      </c>
      <c r="V242" s="289">
        <v>0</v>
      </c>
      <c r="W242" s="261" t="str">
        <f t="shared" si="50"/>
        <v>PERF</v>
      </c>
      <c r="X242" s="261" t="s">
        <v>581</v>
      </c>
      <c r="Y242" s="261" t="s">
        <v>581</v>
      </c>
      <c r="Z242" s="261" t="s">
        <v>573</v>
      </c>
      <c r="AA242" s="264" t="s">
        <v>380</v>
      </c>
      <c r="AB242" s="286">
        <f t="shared" si="51"/>
        <v>1881</v>
      </c>
      <c r="AC242" s="286">
        <v>7797</v>
      </c>
      <c r="AD242" s="286">
        <f t="shared" si="52"/>
        <v>7797</v>
      </c>
      <c r="AE242" s="261" t="s">
        <v>582</v>
      </c>
      <c r="AF242" s="261" t="s">
        <v>583</v>
      </c>
      <c r="AG242" s="290">
        <v>6322168</v>
      </c>
      <c r="AH242" s="261" t="s">
        <v>583</v>
      </c>
      <c r="AI242" s="291">
        <v>43146</v>
      </c>
      <c r="AJ242" s="261" t="s">
        <v>584</v>
      </c>
      <c r="AK242" s="292">
        <v>45688</v>
      </c>
      <c r="AL242" s="292" t="s">
        <v>585</v>
      </c>
      <c r="AM242" s="292" t="s">
        <v>442</v>
      </c>
      <c r="AN242" s="261" t="s">
        <v>442</v>
      </c>
      <c r="AO242" s="261" t="s">
        <v>442</v>
      </c>
      <c r="AP242" s="261" t="s">
        <v>442</v>
      </c>
      <c r="AQ242" s="261" t="s">
        <v>442</v>
      </c>
      <c r="AR242" s="290">
        <v>98</v>
      </c>
      <c r="AS242" s="287">
        <f t="shared" ref="AS242:AS248" si="62">(AR242*30)+F242</f>
        <v>48809</v>
      </c>
      <c r="AT242" s="261">
        <v>180</v>
      </c>
      <c r="AU242" s="261" t="s">
        <v>442</v>
      </c>
      <c r="AV242" s="290">
        <v>3902559</v>
      </c>
      <c r="AW242" s="290">
        <v>3031845.04</v>
      </c>
      <c r="AX242" s="261" t="s">
        <v>442</v>
      </c>
      <c r="AY242" s="261" t="s">
        <v>442</v>
      </c>
      <c r="AZ242" s="290">
        <v>3902559</v>
      </c>
      <c r="BA242" s="261">
        <v>100</v>
      </c>
      <c r="BB242" s="261" t="s">
        <v>442</v>
      </c>
      <c r="BC242" s="261" t="s">
        <v>586</v>
      </c>
      <c r="BD242" s="261" t="s">
        <v>586</v>
      </c>
      <c r="BE242" s="289">
        <v>51786</v>
      </c>
      <c r="BF242" s="261" t="s">
        <v>442</v>
      </c>
      <c r="BG242" s="261" t="s">
        <v>442</v>
      </c>
      <c r="BH242" s="261" t="s">
        <v>587</v>
      </c>
      <c r="BI242" s="293">
        <v>0.14230000000000001</v>
      </c>
      <c r="BJ242" s="261" t="s">
        <v>591</v>
      </c>
      <c r="BK242" s="261" t="s">
        <v>442</v>
      </c>
      <c r="BL242" s="294">
        <f t="shared" ref="BL242:BL248" si="63">BI242-IF(BJ242="Prime",10.75%-3.5%,7.41%)</f>
        <v>6.8200000000000011E-2</v>
      </c>
      <c r="BM242" s="261" t="s">
        <v>442</v>
      </c>
      <c r="BN242" s="261" t="s">
        <v>442</v>
      </c>
      <c r="BO242" s="261" t="s">
        <v>442</v>
      </c>
      <c r="BP242" s="261" t="s">
        <v>442</v>
      </c>
      <c r="BQ242" s="261" t="s">
        <v>442</v>
      </c>
      <c r="BR242" s="261" t="s">
        <v>442</v>
      </c>
      <c r="BS242" s="261" t="s">
        <v>442</v>
      </c>
      <c r="BT242" s="261" t="s">
        <v>442</v>
      </c>
      <c r="BU242" s="261" t="s">
        <v>442</v>
      </c>
      <c r="BV242" s="261" t="s">
        <v>442</v>
      </c>
      <c r="BW242" s="261" t="s">
        <v>442</v>
      </c>
      <c r="BX242" s="261" t="s">
        <v>442</v>
      </c>
      <c r="BY242" s="261" t="s">
        <v>442</v>
      </c>
      <c r="BZ242" s="261" t="s">
        <v>442</v>
      </c>
      <c r="CA242" s="261" t="s">
        <v>442</v>
      </c>
      <c r="CB242" s="261" t="s">
        <v>442</v>
      </c>
      <c r="CC242" s="290">
        <v>0</v>
      </c>
      <c r="CD242" s="261" t="s">
        <v>442</v>
      </c>
      <c r="CE242" s="261" t="s">
        <v>442</v>
      </c>
      <c r="CF242" s="261" t="s">
        <v>442</v>
      </c>
      <c r="CG242" s="261" t="s">
        <v>442</v>
      </c>
      <c r="CH242" s="261" t="s">
        <v>442</v>
      </c>
      <c r="CI242" s="261" t="s">
        <v>442</v>
      </c>
      <c r="CJ242" s="261" t="s">
        <v>442</v>
      </c>
      <c r="CK242" s="261" t="s">
        <v>442</v>
      </c>
      <c r="CL242" s="261" t="s">
        <v>442</v>
      </c>
      <c r="CM242" s="261" t="s">
        <v>442</v>
      </c>
      <c r="CN242" s="261" t="s">
        <v>442</v>
      </c>
      <c r="CO242" s="261" t="s">
        <v>442</v>
      </c>
      <c r="CP242" s="261" t="s">
        <v>442</v>
      </c>
      <c r="CQ242" s="261" t="s">
        <v>442</v>
      </c>
      <c r="CR242" s="261" t="s">
        <v>588</v>
      </c>
      <c r="CS242" s="261" t="s">
        <v>433</v>
      </c>
      <c r="CT242" s="261" t="s">
        <v>442</v>
      </c>
      <c r="CU242" s="261" t="s">
        <v>589</v>
      </c>
      <c r="CV242" s="261" t="s">
        <v>442</v>
      </c>
      <c r="CW242" s="261" t="s">
        <v>442</v>
      </c>
      <c r="CX242" s="293">
        <f t="shared" ref="CX242:CX248" si="64">AV242/CY242</f>
        <v>0.61031125012217768</v>
      </c>
      <c r="CY242" s="289">
        <v>6394375</v>
      </c>
      <c r="CZ242" s="287">
        <v>45435</v>
      </c>
      <c r="DA242" s="293">
        <v>0.61732169796412673</v>
      </c>
      <c r="DB242" s="261" t="s">
        <v>442</v>
      </c>
      <c r="DC242" s="261" t="s">
        <v>442</v>
      </c>
      <c r="DD242" s="261" t="s">
        <v>577</v>
      </c>
    </row>
    <row r="243" spans="1:108">
      <c r="A243" s="264" t="s">
        <v>380</v>
      </c>
      <c r="B243" s="284">
        <v>1175</v>
      </c>
      <c r="C243" s="284">
        <f t="shared" si="48"/>
        <v>1175</v>
      </c>
      <c r="D243" s="285">
        <v>8586</v>
      </c>
      <c r="E243" s="286">
        <f t="shared" si="49"/>
        <v>8586</v>
      </c>
      <c r="F243" s="287">
        <v>45869</v>
      </c>
      <c r="G243" s="285" t="s">
        <v>159</v>
      </c>
      <c r="H243" s="285" t="s">
        <v>573</v>
      </c>
      <c r="I243" s="261">
        <v>2021</v>
      </c>
      <c r="J243" s="261" t="s">
        <v>574</v>
      </c>
      <c r="K243" s="261" t="s">
        <v>575</v>
      </c>
      <c r="L243" s="288">
        <v>769500</v>
      </c>
      <c r="M243" s="261" t="s">
        <v>576</v>
      </c>
      <c r="N243" s="261" t="s">
        <v>577</v>
      </c>
      <c r="O243" s="261" t="s">
        <v>578</v>
      </c>
      <c r="P243" s="287">
        <v>41068</v>
      </c>
      <c r="Q243" s="287" t="s">
        <v>579</v>
      </c>
      <c r="R243" s="261" t="s">
        <v>577</v>
      </c>
      <c r="S243" s="261" t="s">
        <v>580</v>
      </c>
      <c r="T243" s="261">
        <v>151</v>
      </c>
      <c r="U243" s="288">
        <v>0</v>
      </c>
      <c r="V243" s="289">
        <v>0</v>
      </c>
      <c r="W243" s="261" t="str">
        <f t="shared" si="50"/>
        <v>PERF</v>
      </c>
      <c r="X243" s="261" t="s">
        <v>581</v>
      </c>
      <c r="Y243" s="261" t="s">
        <v>581</v>
      </c>
      <c r="Z243" s="261" t="s">
        <v>573</v>
      </c>
      <c r="AA243" s="264" t="s">
        <v>380</v>
      </c>
      <c r="AB243" s="286">
        <f t="shared" si="51"/>
        <v>1175</v>
      </c>
      <c r="AC243" s="286">
        <v>7071</v>
      </c>
      <c r="AD243" s="286">
        <f t="shared" si="52"/>
        <v>7071</v>
      </c>
      <c r="AE243" s="261" t="s">
        <v>582</v>
      </c>
      <c r="AF243" s="261" t="s">
        <v>583</v>
      </c>
      <c r="AG243" s="290">
        <v>1928763</v>
      </c>
      <c r="AH243" s="261" t="s">
        <v>583</v>
      </c>
      <c r="AI243" s="291">
        <v>40996</v>
      </c>
      <c r="AJ243" s="261" t="s">
        <v>584</v>
      </c>
      <c r="AK243" s="292">
        <v>45688</v>
      </c>
      <c r="AL243" s="292" t="s">
        <v>585</v>
      </c>
      <c r="AM243" s="292" t="s">
        <v>442</v>
      </c>
      <c r="AN243" s="261" t="s">
        <v>442</v>
      </c>
      <c r="AO243" s="261" t="s">
        <v>442</v>
      </c>
      <c r="AP243" s="261" t="s">
        <v>442</v>
      </c>
      <c r="AQ243" s="261" t="s">
        <v>442</v>
      </c>
      <c r="AR243" s="290">
        <v>22</v>
      </c>
      <c r="AS243" s="287">
        <f t="shared" si="62"/>
        <v>46529</v>
      </c>
      <c r="AT243" s="261">
        <v>180</v>
      </c>
      <c r="AU243" s="261" t="s">
        <v>442</v>
      </c>
      <c r="AV243" s="290">
        <v>1536234</v>
      </c>
      <c r="AW243" s="290">
        <v>370778.45</v>
      </c>
      <c r="AX243" s="261" t="s">
        <v>442</v>
      </c>
      <c r="AY243" s="261" t="s">
        <v>442</v>
      </c>
      <c r="AZ243" s="290">
        <v>1536234</v>
      </c>
      <c r="BA243" s="261">
        <v>100</v>
      </c>
      <c r="BB243" s="261" t="s">
        <v>442</v>
      </c>
      <c r="BC243" s="261" t="s">
        <v>586</v>
      </c>
      <c r="BD243" s="261" t="s">
        <v>586</v>
      </c>
      <c r="BE243" s="289">
        <v>18775</v>
      </c>
      <c r="BF243" s="261" t="s">
        <v>442</v>
      </c>
      <c r="BG243" s="261" t="s">
        <v>442</v>
      </c>
      <c r="BH243" s="261" t="s">
        <v>587</v>
      </c>
      <c r="BI243" s="293">
        <v>0.16750000000000001</v>
      </c>
      <c r="BJ243" s="261" t="s">
        <v>596</v>
      </c>
      <c r="BK243" s="261" t="s">
        <v>442</v>
      </c>
      <c r="BL243" s="294">
        <f t="shared" si="63"/>
        <v>9.3400000000000011E-2</v>
      </c>
      <c r="BM243" s="261" t="s">
        <v>442</v>
      </c>
      <c r="BN243" s="261" t="s">
        <v>442</v>
      </c>
      <c r="BO243" s="261" t="s">
        <v>442</v>
      </c>
      <c r="BP243" s="261" t="s">
        <v>442</v>
      </c>
      <c r="BQ243" s="261" t="s">
        <v>442</v>
      </c>
      <c r="BR243" s="261" t="s">
        <v>442</v>
      </c>
      <c r="BS243" s="261" t="s">
        <v>442</v>
      </c>
      <c r="BT243" s="261" t="s">
        <v>442</v>
      </c>
      <c r="BU243" s="261" t="s">
        <v>442</v>
      </c>
      <c r="BV243" s="261" t="s">
        <v>442</v>
      </c>
      <c r="BW243" s="261" t="s">
        <v>442</v>
      </c>
      <c r="BX243" s="261" t="s">
        <v>442</v>
      </c>
      <c r="BY243" s="261" t="s">
        <v>442</v>
      </c>
      <c r="BZ243" s="261" t="s">
        <v>442</v>
      </c>
      <c r="CA243" s="261" t="s">
        <v>442</v>
      </c>
      <c r="CB243" s="261" t="s">
        <v>442</v>
      </c>
      <c r="CC243" s="290">
        <v>0</v>
      </c>
      <c r="CD243" s="261" t="s">
        <v>442</v>
      </c>
      <c r="CE243" s="261" t="s">
        <v>442</v>
      </c>
      <c r="CF243" s="261" t="s">
        <v>442</v>
      </c>
      <c r="CG243" s="261" t="s">
        <v>442</v>
      </c>
      <c r="CH243" s="261" t="s">
        <v>442</v>
      </c>
      <c r="CI243" s="261" t="s">
        <v>442</v>
      </c>
      <c r="CJ243" s="261" t="s">
        <v>442</v>
      </c>
      <c r="CK243" s="261" t="s">
        <v>442</v>
      </c>
      <c r="CL243" s="261" t="s">
        <v>442</v>
      </c>
      <c r="CM243" s="261" t="s">
        <v>442</v>
      </c>
      <c r="CN243" s="261" t="s">
        <v>442</v>
      </c>
      <c r="CO243" s="261" t="s">
        <v>442</v>
      </c>
      <c r="CP243" s="261" t="s">
        <v>442</v>
      </c>
      <c r="CQ243" s="261" t="s">
        <v>442</v>
      </c>
      <c r="CR243" s="261" t="s">
        <v>588</v>
      </c>
      <c r="CS243" s="261" t="s">
        <v>433</v>
      </c>
      <c r="CT243" s="261" t="s">
        <v>442</v>
      </c>
      <c r="CU243" s="261" t="s">
        <v>589</v>
      </c>
      <c r="CV243" s="261" t="s">
        <v>442</v>
      </c>
      <c r="CW243" s="261" t="s">
        <v>442</v>
      </c>
      <c r="CX243" s="293">
        <f t="shared" si="64"/>
        <v>0.57613023960517085</v>
      </c>
      <c r="CY243" s="289">
        <v>2666470</v>
      </c>
      <c r="CZ243" s="287">
        <v>44832</v>
      </c>
      <c r="DA243" s="293">
        <v>0.77892291795793012</v>
      </c>
      <c r="DB243" s="261" t="s">
        <v>442</v>
      </c>
      <c r="DC243" s="261" t="s">
        <v>442</v>
      </c>
      <c r="DD243" s="261" t="s">
        <v>577</v>
      </c>
    </row>
    <row r="244" spans="1:108">
      <c r="A244" s="264" t="s">
        <v>380</v>
      </c>
      <c r="B244" s="284">
        <v>1479</v>
      </c>
      <c r="C244" s="284">
        <f t="shared" si="48"/>
        <v>1479</v>
      </c>
      <c r="D244" s="285">
        <v>0</v>
      </c>
      <c r="E244" s="286">
        <f t="shared" si="49"/>
        <v>0</v>
      </c>
      <c r="F244" s="287">
        <v>45869</v>
      </c>
      <c r="G244" s="285" t="s">
        <v>159</v>
      </c>
      <c r="H244" s="285" t="s">
        <v>573</v>
      </c>
      <c r="I244" s="261">
        <v>2021</v>
      </c>
      <c r="J244" s="261" t="s">
        <v>574</v>
      </c>
      <c r="K244" s="261" t="s">
        <v>575</v>
      </c>
      <c r="L244" s="288">
        <v>2139327</v>
      </c>
      <c r="M244" s="261" t="s">
        <v>576</v>
      </c>
      <c r="N244" s="261" t="s">
        <v>577</v>
      </c>
      <c r="O244" s="261" t="s">
        <v>578</v>
      </c>
      <c r="P244" s="287">
        <v>42174</v>
      </c>
      <c r="Q244" s="287" t="s">
        <v>592</v>
      </c>
      <c r="R244" s="261" t="s">
        <v>577</v>
      </c>
      <c r="S244" s="261" t="s">
        <v>580</v>
      </c>
      <c r="T244" s="261">
        <v>118</v>
      </c>
      <c r="U244" s="288">
        <v>0</v>
      </c>
      <c r="V244" s="289">
        <v>0</v>
      </c>
      <c r="W244" s="261" t="str">
        <f t="shared" si="50"/>
        <v>PERF</v>
      </c>
      <c r="X244" s="261" t="s">
        <v>581</v>
      </c>
      <c r="Y244" s="261" t="s">
        <v>581</v>
      </c>
      <c r="Z244" s="261" t="s">
        <v>573</v>
      </c>
      <c r="AA244" s="264" t="s">
        <v>380</v>
      </c>
      <c r="AB244" s="286">
        <f t="shared" si="51"/>
        <v>1479</v>
      </c>
      <c r="AC244" s="286">
        <v>7351</v>
      </c>
      <c r="AD244" s="286">
        <f t="shared" si="52"/>
        <v>7351</v>
      </c>
      <c r="AE244" s="261" t="s">
        <v>582</v>
      </c>
      <c r="AF244" s="261" t="s">
        <v>583</v>
      </c>
      <c r="AG244" s="290">
        <v>6614000</v>
      </c>
      <c r="AH244" s="261" t="s">
        <v>583</v>
      </c>
      <c r="AI244" s="291">
        <v>42068</v>
      </c>
      <c r="AJ244" s="261" t="s">
        <v>584</v>
      </c>
      <c r="AK244" s="292">
        <v>45688</v>
      </c>
      <c r="AL244" s="292" t="s">
        <v>585</v>
      </c>
      <c r="AM244" s="292" t="s">
        <v>442</v>
      </c>
      <c r="AN244" s="261" t="s">
        <v>442</v>
      </c>
      <c r="AO244" s="261" t="s">
        <v>442</v>
      </c>
      <c r="AP244" s="261" t="s">
        <v>442</v>
      </c>
      <c r="AQ244" s="261" t="s">
        <v>442</v>
      </c>
      <c r="AR244" s="290">
        <v>58</v>
      </c>
      <c r="AS244" s="287">
        <f t="shared" si="62"/>
        <v>47609</v>
      </c>
      <c r="AT244" s="261">
        <v>180</v>
      </c>
      <c r="AU244" s="261" t="s">
        <v>442</v>
      </c>
      <c r="AV244" s="290">
        <v>4906954</v>
      </c>
      <c r="AW244" s="290">
        <v>2715037.08</v>
      </c>
      <c r="AX244" s="261" t="s">
        <v>442</v>
      </c>
      <c r="AY244" s="261" t="s">
        <v>442</v>
      </c>
      <c r="AZ244" s="290">
        <v>4906954</v>
      </c>
      <c r="BA244" s="261">
        <v>100</v>
      </c>
      <c r="BB244" s="261" t="s">
        <v>442</v>
      </c>
      <c r="BC244" s="261" t="s">
        <v>586</v>
      </c>
      <c r="BD244" s="261" t="s">
        <v>586</v>
      </c>
      <c r="BE244" s="289">
        <v>63747</v>
      </c>
      <c r="BF244" s="261" t="s">
        <v>442</v>
      </c>
      <c r="BG244" s="261" t="s">
        <v>442</v>
      </c>
      <c r="BH244" s="261" t="s">
        <v>587</v>
      </c>
      <c r="BI244" s="293">
        <v>0.14249999999999999</v>
      </c>
      <c r="BJ244" s="261" t="s">
        <v>596</v>
      </c>
      <c r="BK244" s="261" t="s">
        <v>442</v>
      </c>
      <c r="BL244" s="294">
        <f t="shared" si="63"/>
        <v>6.8399999999999989E-2</v>
      </c>
      <c r="BM244" s="261" t="s">
        <v>442</v>
      </c>
      <c r="BN244" s="261" t="s">
        <v>442</v>
      </c>
      <c r="BO244" s="261" t="s">
        <v>442</v>
      </c>
      <c r="BP244" s="261" t="s">
        <v>442</v>
      </c>
      <c r="BQ244" s="261" t="s">
        <v>442</v>
      </c>
      <c r="BR244" s="261" t="s">
        <v>442</v>
      </c>
      <c r="BS244" s="261" t="s">
        <v>442</v>
      </c>
      <c r="BT244" s="261" t="s">
        <v>442</v>
      </c>
      <c r="BU244" s="261" t="s">
        <v>442</v>
      </c>
      <c r="BV244" s="261" t="s">
        <v>442</v>
      </c>
      <c r="BW244" s="261" t="s">
        <v>442</v>
      </c>
      <c r="BX244" s="261" t="s">
        <v>442</v>
      </c>
      <c r="BY244" s="261" t="s">
        <v>442</v>
      </c>
      <c r="BZ244" s="261" t="s">
        <v>442</v>
      </c>
      <c r="CA244" s="261" t="s">
        <v>442</v>
      </c>
      <c r="CB244" s="261" t="s">
        <v>442</v>
      </c>
      <c r="CC244" s="290">
        <v>36000</v>
      </c>
      <c r="CD244" s="261" t="s">
        <v>442</v>
      </c>
      <c r="CE244" s="261" t="s">
        <v>442</v>
      </c>
      <c r="CF244" s="261" t="s">
        <v>442</v>
      </c>
      <c r="CG244" s="261" t="s">
        <v>442</v>
      </c>
      <c r="CH244" s="261" t="s">
        <v>442</v>
      </c>
      <c r="CI244" s="261" t="s">
        <v>442</v>
      </c>
      <c r="CJ244" s="261" t="s">
        <v>442</v>
      </c>
      <c r="CK244" s="261" t="s">
        <v>442</v>
      </c>
      <c r="CL244" s="261" t="s">
        <v>442</v>
      </c>
      <c r="CM244" s="261" t="s">
        <v>442</v>
      </c>
      <c r="CN244" s="261" t="s">
        <v>442</v>
      </c>
      <c r="CO244" s="261" t="s">
        <v>442</v>
      </c>
      <c r="CP244" s="261" t="s">
        <v>442</v>
      </c>
      <c r="CQ244" s="261" t="s">
        <v>442</v>
      </c>
      <c r="CR244" s="261" t="s">
        <v>588</v>
      </c>
      <c r="CS244" s="261" t="s">
        <v>433</v>
      </c>
      <c r="CT244" s="261" t="s">
        <v>442</v>
      </c>
      <c r="CU244" s="261" t="s">
        <v>589</v>
      </c>
      <c r="CV244" s="261" t="s">
        <v>442</v>
      </c>
      <c r="CW244" s="261" t="s">
        <v>442</v>
      </c>
      <c r="CX244" s="293">
        <f t="shared" si="64"/>
        <v>0.50113821842314521</v>
      </c>
      <c r="CY244" s="289">
        <v>9791618</v>
      </c>
      <c r="CZ244" s="287">
        <v>45727</v>
      </c>
      <c r="DA244" s="293">
        <v>0.75597112186271542</v>
      </c>
      <c r="DB244" s="261" t="s">
        <v>442</v>
      </c>
      <c r="DC244" s="261" t="s">
        <v>442</v>
      </c>
      <c r="DD244" s="261" t="s">
        <v>577</v>
      </c>
    </row>
    <row r="245" spans="1:108">
      <c r="A245" s="264" t="s">
        <v>380</v>
      </c>
      <c r="B245" s="284">
        <v>1788</v>
      </c>
      <c r="C245" s="284">
        <f t="shared" si="48"/>
        <v>1788</v>
      </c>
      <c r="D245" s="285">
        <v>8796</v>
      </c>
      <c r="E245" s="286">
        <f t="shared" si="49"/>
        <v>8796</v>
      </c>
      <c r="F245" s="287">
        <v>45869</v>
      </c>
      <c r="G245" s="285" t="s">
        <v>159</v>
      </c>
      <c r="H245" s="285" t="s">
        <v>573</v>
      </c>
      <c r="I245" s="261">
        <v>2021</v>
      </c>
      <c r="J245" s="261" t="s">
        <v>574</v>
      </c>
      <c r="K245" s="261" t="s">
        <v>575</v>
      </c>
      <c r="L245" s="288">
        <v>2437458</v>
      </c>
      <c r="M245" s="261" t="s">
        <v>576</v>
      </c>
      <c r="N245" s="261" t="s">
        <v>577</v>
      </c>
      <c r="O245" s="261" t="s">
        <v>578</v>
      </c>
      <c r="P245" s="287">
        <v>43187</v>
      </c>
      <c r="Q245" s="287" t="s">
        <v>592</v>
      </c>
      <c r="R245" s="261" t="s">
        <v>577</v>
      </c>
      <c r="S245" s="261" t="s">
        <v>580</v>
      </c>
      <c r="T245" s="261">
        <v>82</v>
      </c>
      <c r="U245" s="288">
        <v>0</v>
      </c>
      <c r="V245" s="289">
        <v>0</v>
      </c>
      <c r="W245" s="261" t="str">
        <f t="shared" si="50"/>
        <v>PERF</v>
      </c>
      <c r="X245" s="261" t="s">
        <v>581</v>
      </c>
      <c r="Y245" s="261" t="s">
        <v>581</v>
      </c>
      <c r="Z245" s="261" t="s">
        <v>573</v>
      </c>
      <c r="AA245" s="264" t="s">
        <v>380</v>
      </c>
      <c r="AB245" s="286">
        <f t="shared" si="51"/>
        <v>1788</v>
      </c>
      <c r="AC245" s="286">
        <v>79</v>
      </c>
      <c r="AD245" s="286">
        <f t="shared" si="52"/>
        <v>79</v>
      </c>
      <c r="AE245" s="261" t="s">
        <v>582</v>
      </c>
      <c r="AF245" s="261" t="s">
        <v>583</v>
      </c>
      <c r="AG245" s="290">
        <v>1990550</v>
      </c>
      <c r="AH245" s="261" t="s">
        <v>583</v>
      </c>
      <c r="AI245" s="291">
        <v>38398</v>
      </c>
      <c r="AJ245" s="261" t="s">
        <v>584</v>
      </c>
      <c r="AK245" s="292">
        <v>45688</v>
      </c>
      <c r="AL245" s="292" t="s">
        <v>585</v>
      </c>
      <c r="AM245" s="292" t="s">
        <v>442</v>
      </c>
      <c r="AN245" s="261" t="s">
        <v>442</v>
      </c>
      <c r="AO245" s="261" t="s">
        <v>442</v>
      </c>
      <c r="AP245" s="261" t="s">
        <v>442</v>
      </c>
      <c r="AQ245" s="261" t="s">
        <v>442</v>
      </c>
      <c r="AR245" s="290">
        <v>91</v>
      </c>
      <c r="AS245" s="287">
        <f t="shared" si="62"/>
        <v>48599</v>
      </c>
      <c r="AT245" s="261">
        <v>180</v>
      </c>
      <c r="AU245" s="261" t="s">
        <v>442</v>
      </c>
      <c r="AV245" s="290">
        <v>6102514</v>
      </c>
      <c r="AW245" s="290">
        <v>4263969.43</v>
      </c>
      <c r="AX245" s="261" t="s">
        <v>442</v>
      </c>
      <c r="AY245" s="261" t="s">
        <v>442</v>
      </c>
      <c r="AZ245" s="290">
        <v>6102514</v>
      </c>
      <c r="BA245" s="261">
        <v>100</v>
      </c>
      <c r="BB245" s="261" t="s">
        <v>442</v>
      </c>
      <c r="BC245" s="261" t="s">
        <v>586</v>
      </c>
      <c r="BD245" s="261" t="s">
        <v>586</v>
      </c>
      <c r="BE245" s="289">
        <v>75373</v>
      </c>
      <c r="BF245" s="261" t="s">
        <v>442</v>
      </c>
      <c r="BG245" s="261" t="s">
        <v>442</v>
      </c>
      <c r="BH245" s="261" t="s">
        <v>587</v>
      </c>
      <c r="BI245" s="293">
        <v>0.14249999999999999</v>
      </c>
      <c r="BJ245" s="261" t="s">
        <v>596</v>
      </c>
      <c r="BK245" s="261" t="s">
        <v>442</v>
      </c>
      <c r="BL245" s="294">
        <f t="shared" si="63"/>
        <v>6.8399999999999989E-2</v>
      </c>
      <c r="BM245" s="261" t="s">
        <v>442</v>
      </c>
      <c r="BN245" s="261" t="s">
        <v>442</v>
      </c>
      <c r="BO245" s="261" t="s">
        <v>442</v>
      </c>
      <c r="BP245" s="261" t="s">
        <v>442</v>
      </c>
      <c r="BQ245" s="261" t="s">
        <v>442</v>
      </c>
      <c r="BR245" s="261" t="s">
        <v>442</v>
      </c>
      <c r="BS245" s="261" t="s">
        <v>442</v>
      </c>
      <c r="BT245" s="261" t="s">
        <v>442</v>
      </c>
      <c r="BU245" s="261" t="s">
        <v>442</v>
      </c>
      <c r="BV245" s="261" t="s">
        <v>442</v>
      </c>
      <c r="BW245" s="261" t="s">
        <v>442</v>
      </c>
      <c r="BX245" s="261" t="s">
        <v>442</v>
      </c>
      <c r="BY245" s="261" t="s">
        <v>442</v>
      </c>
      <c r="BZ245" s="261" t="s">
        <v>442</v>
      </c>
      <c r="CA245" s="261" t="s">
        <v>442</v>
      </c>
      <c r="CB245" s="261" t="s">
        <v>442</v>
      </c>
      <c r="CC245" s="290">
        <v>0</v>
      </c>
      <c r="CD245" s="261" t="s">
        <v>442</v>
      </c>
      <c r="CE245" s="261" t="s">
        <v>442</v>
      </c>
      <c r="CF245" s="261" t="s">
        <v>442</v>
      </c>
      <c r="CG245" s="261" t="s">
        <v>442</v>
      </c>
      <c r="CH245" s="261" t="s">
        <v>442</v>
      </c>
      <c r="CI245" s="261" t="s">
        <v>442</v>
      </c>
      <c r="CJ245" s="261" t="s">
        <v>442</v>
      </c>
      <c r="CK245" s="261" t="s">
        <v>442</v>
      </c>
      <c r="CL245" s="261" t="s">
        <v>442</v>
      </c>
      <c r="CM245" s="261" t="s">
        <v>442</v>
      </c>
      <c r="CN245" s="261" t="s">
        <v>442</v>
      </c>
      <c r="CO245" s="261" t="s">
        <v>442</v>
      </c>
      <c r="CP245" s="261" t="s">
        <v>442</v>
      </c>
      <c r="CQ245" s="261" t="s">
        <v>442</v>
      </c>
      <c r="CR245" s="261" t="s">
        <v>588</v>
      </c>
      <c r="CS245" s="261" t="s">
        <v>433</v>
      </c>
      <c r="CT245" s="261" t="s">
        <v>442</v>
      </c>
      <c r="CU245" s="261" t="s">
        <v>589</v>
      </c>
      <c r="CV245" s="261" t="s">
        <v>442</v>
      </c>
      <c r="CW245" s="261" t="s">
        <v>442</v>
      </c>
      <c r="CX245" s="293">
        <f t="shared" si="64"/>
        <v>0.73524265060240968</v>
      </c>
      <c r="CY245" s="289">
        <v>8300000</v>
      </c>
      <c r="CZ245" s="287">
        <v>45515</v>
      </c>
      <c r="DA245" s="293">
        <v>0.79417231178532477</v>
      </c>
      <c r="DB245" s="261" t="s">
        <v>442</v>
      </c>
      <c r="DC245" s="261" t="s">
        <v>442</v>
      </c>
      <c r="DD245" s="261" t="s">
        <v>577</v>
      </c>
    </row>
    <row r="246" spans="1:108">
      <c r="A246" s="264" t="s">
        <v>380</v>
      </c>
      <c r="B246" s="284">
        <v>1570</v>
      </c>
      <c r="C246" s="284">
        <f t="shared" si="48"/>
        <v>1570</v>
      </c>
      <c r="D246" s="285">
        <v>8583</v>
      </c>
      <c r="E246" s="286">
        <f t="shared" si="49"/>
        <v>8583</v>
      </c>
      <c r="F246" s="287">
        <v>45869</v>
      </c>
      <c r="G246" s="285" t="s">
        <v>159</v>
      </c>
      <c r="H246" s="285" t="s">
        <v>573</v>
      </c>
      <c r="I246" s="261">
        <v>2021</v>
      </c>
      <c r="J246" s="261" t="s">
        <v>574</v>
      </c>
      <c r="K246" s="261" t="s">
        <v>575</v>
      </c>
      <c r="L246" s="288">
        <v>1631462</v>
      </c>
      <c r="M246" s="261" t="s">
        <v>576</v>
      </c>
      <c r="N246" s="261" t="s">
        <v>577</v>
      </c>
      <c r="O246" s="261" t="s">
        <v>578</v>
      </c>
      <c r="P246" s="287">
        <v>42423</v>
      </c>
      <c r="Q246" s="287" t="s">
        <v>579</v>
      </c>
      <c r="R246" s="261" t="s">
        <v>577</v>
      </c>
      <c r="S246" s="261" t="s">
        <v>580</v>
      </c>
      <c r="T246" s="261">
        <v>111</v>
      </c>
      <c r="U246" s="288">
        <v>0</v>
      </c>
      <c r="V246" s="289">
        <v>0</v>
      </c>
      <c r="W246" s="261" t="str">
        <f t="shared" si="50"/>
        <v>PERF</v>
      </c>
      <c r="X246" s="261" t="s">
        <v>581</v>
      </c>
      <c r="Y246" s="261" t="s">
        <v>581</v>
      </c>
      <c r="Z246" s="261" t="s">
        <v>573</v>
      </c>
      <c r="AA246" s="264" t="s">
        <v>380</v>
      </c>
      <c r="AB246" s="286">
        <f t="shared" si="51"/>
        <v>1570</v>
      </c>
      <c r="AC246" s="286">
        <v>7164</v>
      </c>
      <c r="AD246" s="286">
        <f t="shared" si="52"/>
        <v>7164</v>
      </c>
      <c r="AE246" s="261" t="s">
        <v>582</v>
      </c>
      <c r="AF246" s="261" t="s">
        <v>583</v>
      </c>
      <c r="AG246" s="290">
        <v>4102516</v>
      </c>
      <c r="AH246" s="261" t="s">
        <v>583</v>
      </c>
      <c r="AI246" s="291">
        <v>41361</v>
      </c>
      <c r="AJ246" s="261" t="s">
        <v>584</v>
      </c>
      <c r="AK246" s="292">
        <v>45688</v>
      </c>
      <c r="AL246" s="292" t="s">
        <v>585</v>
      </c>
      <c r="AM246" s="292" t="s">
        <v>442</v>
      </c>
      <c r="AN246" s="261" t="s">
        <v>442</v>
      </c>
      <c r="AO246" s="261" t="s">
        <v>442</v>
      </c>
      <c r="AP246" s="261" t="s">
        <v>442</v>
      </c>
      <c r="AQ246" s="261" t="s">
        <v>442</v>
      </c>
      <c r="AR246" s="290">
        <v>66</v>
      </c>
      <c r="AS246" s="287">
        <f t="shared" si="62"/>
        <v>47849</v>
      </c>
      <c r="AT246" s="261">
        <v>180</v>
      </c>
      <c r="AU246" s="261" t="s">
        <v>442</v>
      </c>
      <c r="AV246" s="290">
        <v>2213400</v>
      </c>
      <c r="AW246" s="290">
        <v>1347770.94</v>
      </c>
      <c r="AX246" s="261" t="s">
        <v>442</v>
      </c>
      <c r="AY246" s="261" t="s">
        <v>442</v>
      </c>
      <c r="AZ246" s="290">
        <v>2213400</v>
      </c>
      <c r="BA246" s="261">
        <v>100</v>
      </c>
      <c r="BB246" s="261" t="s">
        <v>442</v>
      </c>
      <c r="BC246" s="261" t="s">
        <v>586</v>
      </c>
      <c r="BD246" s="261" t="s">
        <v>586</v>
      </c>
      <c r="BE246" s="289">
        <v>29046</v>
      </c>
      <c r="BF246" s="261" t="s">
        <v>442</v>
      </c>
      <c r="BG246" s="261" t="s">
        <v>442</v>
      </c>
      <c r="BH246" s="261" t="s">
        <v>587</v>
      </c>
      <c r="BI246" s="293">
        <v>0.14249999999999999</v>
      </c>
      <c r="BJ246" s="261" t="s">
        <v>596</v>
      </c>
      <c r="BK246" s="261" t="s">
        <v>442</v>
      </c>
      <c r="BL246" s="294">
        <f t="shared" si="63"/>
        <v>6.8399999999999989E-2</v>
      </c>
      <c r="BM246" s="261" t="s">
        <v>442</v>
      </c>
      <c r="BN246" s="261" t="s">
        <v>442</v>
      </c>
      <c r="BO246" s="261" t="s">
        <v>442</v>
      </c>
      <c r="BP246" s="261" t="s">
        <v>442</v>
      </c>
      <c r="BQ246" s="261" t="s">
        <v>442</v>
      </c>
      <c r="BR246" s="261" t="s">
        <v>442</v>
      </c>
      <c r="BS246" s="261" t="s">
        <v>442</v>
      </c>
      <c r="BT246" s="261" t="s">
        <v>442</v>
      </c>
      <c r="BU246" s="261" t="s">
        <v>442</v>
      </c>
      <c r="BV246" s="261" t="s">
        <v>442</v>
      </c>
      <c r="BW246" s="261" t="s">
        <v>442</v>
      </c>
      <c r="BX246" s="261" t="s">
        <v>442</v>
      </c>
      <c r="BY246" s="261" t="s">
        <v>442</v>
      </c>
      <c r="BZ246" s="261" t="s">
        <v>442</v>
      </c>
      <c r="CA246" s="261" t="s">
        <v>442</v>
      </c>
      <c r="CB246" s="261" t="s">
        <v>442</v>
      </c>
      <c r="CC246" s="290">
        <v>0</v>
      </c>
      <c r="CD246" s="261" t="s">
        <v>442</v>
      </c>
      <c r="CE246" s="261" t="s">
        <v>442</v>
      </c>
      <c r="CF246" s="261" t="s">
        <v>442</v>
      </c>
      <c r="CG246" s="261" t="s">
        <v>442</v>
      </c>
      <c r="CH246" s="261" t="s">
        <v>442</v>
      </c>
      <c r="CI246" s="261" t="s">
        <v>442</v>
      </c>
      <c r="CJ246" s="261" t="s">
        <v>442</v>
      </c>
      <c r="CK246" s="261" t="s">
        <v>442</v>
      </c>
      <c r="CL246" s="261" t="s">
        <v>442</v>
      </c>
      <c r="CM246" s="261" t="s">
        <v>442</v>
      </c>
      <c r="CN246" s="261" t="s">
        <v>442</v>
      </c>
      <c r="CO246" s="261" t="s">
        <v>442</v>
      </c>
      <c r="CP246" s="261" t="s">
        <v>442</v>
      </c>
      <c r="CQ246" s="261" t="s">
        <v>442</v>
      </c>
      <c r="CR246" s="261" t="s">
        <v>588</v>
      </c>
      <c r="CS246" s="261" t="s">
        <v>433</v>
      </c>
      <c r="CT246" s="261" t="s">
        <v>442</v>
      </c>
      <c r="CU246" s="261" t="s">
        <v>589</v>
      </c>
      <c r="CV246" s="261" t="s">
        <v>442</v>
      </c>
      <c r="CW246" s="261" t="s">
        <v>442</v>
      </c>
      <c r="CX246" s="293">
        <f t="shared" si="64"/>
        <v>0.40178970137516856</v>
      </c>
      <c r="CY246" s="289">
        <v>5508852</v>
      </c>
      <c r="CZ246" s="287">
        <v>44796</v>
      </c>
      <c r="DA246" s="293">
        <v>0.5395225403944589</v>
      </c>
      <c r="DB246" s="261" t="s">
        <v>442</v>
      </c>
      <c r="DC246" s="261" t="s">
        <v>442</v>
      </c>
      <c r="DD246" s="261" t="s">
        <v>577</v>
      </c>
    </row>
    <row r="247" spans="1:108">
      <c r="A247" s="264" t="s">
        <v>380</v>
      </c>
      <c r="B247" s="284">
        <v>2561</v>
      </c>
      <c r="C247" s="284">
        <f t="shared" si="48"/>
        <v>2561</v>
      </c>
      <c r="D247" s="285">
        <v>11507</v>
      </c>
      <c r="E247" s="286">
        <f t="shared" si="49"/>
        <v>11507</v>
      </c>
      <c r="F247" s="287">
        <v>45869</v>
      </c>
      <c r="G247" s="285" t="s">
        <v>159</v>
      </c>
      <c r="H247" s="285" t="s">
        <v>573</v>
      </c>
      <c r="I247" s="261">
        <v>2021</v>
      </c>
      <c r="J247" s="261" t="s">
        <v>574</v>
      </c>
      <c r="K247" s="261" t="s">
        <v>575</v>
      </c>
      <c r="L247" s="288">
        <v>22590204</v>
      </c>
      <c r="M247" s="261" t="s">
        <v>576</v>
      </c>
      <c r="N247" s="261" t="s">
        <v>577</v>
      </c>
      <c r="O247" s="261" t="s">
        <v>578</v>
      </c>
      <c r="P247" s="287">
        <v>45645</v>
      </c>
      <c r="Q247" s="287" t="s">
        <v>598</v>
      </c>
      <c r="R247" s="261" t="s">
        <v>577</v>
      </c>
      <c r="S247" s="261" t="s">
        <v>580</v>
      </c>
      <c r="T247" s="261">
        <v>6</v>
      </c>
      <c r="U247" s="288">
        <v>0</v>
      </c>
      <c r="V247" s="289">
        <v>0</v>
      </c>
      <c r="W247" s="261" t="str">
        <f t="shared" si="50"/>
        <v>PERF</v>
      </c>
      <c r="X247" s="261" t="s">
        <v>581</v>
      </c>
      <c r="Y247" s="261" t="s">
        <v>581</v>
      </c>
      <c r="Z247" s="261" t="s">
        <v>573</v>
      </c>
      <c r="AA247" s="264" t="s">
        <v>380</v>
      </c>
      <c r="AB247" s="286">
        <f t="shared" si="51"/>
        <v>2561</v>
      </c>
      <c r="AC247" s="286">
        <v>9330</v>
      </c>
      <c r="AD247" s="286">
        <f t="shared" si="52"/>
        <v>9330</v>
      </c>
      <c r="AE247" s="261" t="s">
        <v>593</v>
      </c>
      <c r="AF247" s="261" t="s">
        <v>583</v>
      </c>
      <c r="AG247" s="290">
        <v>50000000</v>
      </c>
      <c r="AH247" s="261" t="s">
        <v>583</v>
      </c>
      <c r="AI247" s="291">
        <v>45537</v>
      </c>
      <c r="AJ247" s="261" t="s">
        <v>584</v>
      </c>
      <c r="AK247" s="292">
        <v>45729</v>
      </c>
      <c r="AL247" s="292" t="s">
        <v>585</v>
      </c>
      <c r="AM247" s="292" t="s">
        <v>442</v>
      </c>
      <c r="AN247" s="261" t="s">
        <v>442</v>
      </c>
      <c r="AO247" s="261" t="s">
        <v>442</v>
      </c>
      <c r="AP247" s="261" t="s">
        <v>442</v>
      </c>
      <c r="AQ247" s="261" t="s">
        <v>442</v>
      </c>
      <c r="AR247" s="290">
        <v>172</v>
      </c>
      <c r="AS247" s="287">
        <f t="shared" si="62"/>
        <v>51029</v>
      </c>
      <c r="AT247" s="261">
        <v>180</v>
      </c>
      <c r="AU247" s="261" t="s">
        <v>442</v>
      </c>
      <c r="AV247" s="290">
        <v>28116170</v>
      </c>
      <c r="AW247" s="290">
        <v>24685815.579999998</v>
      </c>
      <c r="AX247" s="261" t="s">
        <v>442</v>
      </c>
      <c r="AY247" s="261" t="s">
        <v>442</v>
      </c>
      <c r="AZ247" s="290">
        <v>28116170</v>
      </c>
      <c r="BA247" s="261">
        <v>100</v>
      </c>
      <c r="BB247" s="261" t="s">
        <v>442</v>
      </c>
      <c r="BC247" s="261" t="s">
        <v>586</v>
      </c>
      <c r="BD247" s="261" t="s">
        <v>586</v>
      </c>
      <c r="BE247" s="289">
        <v>331166</v>
      </c>
      <c r="BF247" s="261" t="s">
        <v>442</v>
      </c>
      <c r="BG247" s="261" t="s">
        <v>442</v>
      </c>
      <c r="BH247" s="261" t="s">
        <v>587</v>
      </c>
      <c r="BI247" s="293">
        <v>0.14710000000000001</v>
      </c>
      <c r="BJ247" s="261" t="s">
        <v>591</v>
      </c>
      <c r="BK247" s="261" t="s">
        <v>442</v>
      </c>
      <c r="BL247" s="294">
        <f t="shared" si="63"/>
        <v>7.3000000000000009E-2</v>
      </c>
      <c r="BM247" s="261" t="s">
        <v>442</v>
      </c>
      <c r="BN247" s="261" t="s">
        <v>442</v>
      </c>
      <c r="BO247" s="261" t="s">
        <v>442</v>
      </c>
      <c r="BP247" s="261" t="s">
        <v>442</v>
      </c>
      <c r="BQ247" s="261" t="s">
        <v>442</v>
      </c>
      <c r="BR247" s="261" t="s">
        <v>442</v>
      </c>
      <c r="BS247" s="261" t="s">
        <v>442</v>
      </c>
      <c r="BT247" s="261" t="s">
        <v>442</v>
      </c>
      <c r="BU247" s="261" t="s">
        <v>442</v>
      </c>
      <c r="BV247" s="261" t="s">
        <v>442</v>
      </c>
      <c r="BW247" s="261" t="s">
        <v>442</v>
      </c>
      <c r="BX247" s="261" t="s">
        <v>442</v>
      </c>
      <c r="BY247" s="261" t="s">
        <v>442</v>
      </c>
      <c r="BZ247" s="261" t="s">
        <v>442</v>
      </c>
      <c r="CA247" s="261" t="s">
        <v>442</v>
      </c>
      <c r="CB247" s="261" t="s">
        <v>442</v>
      </c>
      <c r="CC247" s="290">
        <v>0</v>
      </c>
      <c r="CD247" s="261" t="s">
        <v>442</v>
      </c>
      <c r="CE247" s="261" t="s">
        <v>442</v>
      </c>
      <c r="CF247" s="261" t="s">
        <v>442</v>
      </c>
      <c r="CG247" s="261" t="s">
        <v>442</v>
      </c>
      <c r="CH247" s="261" t="s">
        <v>442</v>
      </c>
      <c r="CI247" s="261" t="s">
        <v>442</v>
      </c>
      <c r="CJ247" s="261" t="s">
        <v>442</v>
      </c>
      <c r="CK247" s="261" t="s">
        <v>442</v>
      </c>
      <c r="CL247" s="261" t="s">
        <v>442</v>
      </c>
      <c r="CM247" s="261" t="s">
        <v>442</v>
      </c>
      <c r="CN247" s="261" t="s">
        <v>442</v>
      </c>
      <c r="CO247" s="261" t="s">
        <v>442</v>
      </c>
      <c r="CP247" s="261" t="s">
        <v>442</v>
      </c>
      <c r="CQ247" s="261" t="s">
        <v>442</v>
      </c>
      <c r="CR247" s="261" t="s">
        <v>588</v>
      </c>
      <c r="CS247" s="261" t="s">
        <v>433</v>
      </c>
      <c r="CT247" s="261" t="s">
        <v>442</v>
      </c>
      <c r="CU247" s="261" t="s">
        <v>589</v>
      </c>
      <c r="CV247" s="261" t="s">
        <v>442</v>
      </c>
      <c r="CW247" s="261" t="s">
        <v>442</v>
      </c>
      <c r="CX247" s="293">
        <f t="shared" si="64"/>
        <v>0.34288012195121953</v>
      </c>
      <c r="CY247" s="289">
        <v>82000000</v>
      </c>
      <c r="CZ247" s="287">
        <v>45582</v>
      </c>
      <c r="DA247" s="293">
        <v>0.68576024390243906</v>
      </c>
      <c r="DB247" s="261" t="s">
        <v>442</v>
      </c>
      <c r="DC247" s="261" t="s">
        <v>442</v>
      </c>
      <c r="DD247" s="261" t="s">
        <v>577</v>
      </c>
    </row>
    <row r="248" spans="1:108">
      <c r="A248" s="264" t="s">
        <v>380</v>
      </c>
      <c r="B248" s="284">
        <v>2551</v>
      </c>
      <c r="C248" s="284">
        <f t="shared" si="48"/>
        <v>2551</v>
      </c>
      <c r="D248" s="285">
        <v>11557</v>
      </c>
      <c r="E248" s="286">
        <f t="shared" si="49"/>
        <v>11557</v>
      </c>
      <c r="F248" s="287">
        <v>45869</v>
      </c>
      <c r="G248" s="285" t="s">
        <v>159</v>
      </c>
      <c r="H248" s="285" t="s">
        <v>573</v>
      </c>
      <c r="I248" s="261">
        <v>2021</v>
      </c>
      <c r="J248" s="261" t="s">
        <v>574</v>
      </c>
      <c r="K248" s="261" t="s">
        <v>575</v>
      </c>
      <c r="L248" s="288">
        <v>1461412</v>
      </c>
      <c r="M248" s="261" t="s">
        <v>576</v>
      </c>
      <c r="N248" s="261" t="s">
        <v>577</v>
      </c>
      <c r="O248" s="261" t="s">
        <v>578</v>
      </c>
      <c r="P248" s="287">
        <v>45625</v>
      </c>
      <c r="Q248" s="287" t="s">
        <v>579</v>
      </c>
      <c r="R248" s="261" t="s">
        <v>577</v>
      </c>
      <c r="S248" s="261" t="s">
        <v>580</v>
      </c>
      <c r="T248" s="261">
        <v>6</v>
      </c>
      <c r="U248" s="288">
        <v>0</v>
      </c>
      <c r="V248" s="289">
        <v>0</v>
      </c>
      <c r="W248" s="261" t="str">
        <f t="shared" si="50"/>
        <v>PERF</v>
      </c>
      <c r="X248" s="261" t="s">
        <v>581</v>
      </c>
      <c r="Y248" s="261" t="s">
        <v>581</v>
      </c>
      <c r="Z248" s="261" t="s">
        <v>573</v>
      </c>
      <c r="AA248" s="264" t="s">
        <v>380</v>
      </c>
      <c r="AB248" s="286">
        <f t="shared" si="51"/>
        <v>2551</v>
      </c>
      <c r="AC248" s="286">
        <v>6891</v>
      </c>
      <c r="AD248" s="286">
        <f t="shared" si="52"/>
        <v>6891</v>
      </c>
      <c r="AE248" s="261" t="s">
        <v>593</v>
      </c>
      <c r="AF248" s="261" t="s">
        <v>583</v>
      </c>
      <c r="AG248" s="290">
        <v>3665154</v>
      </c>
      <c r="AH248" s="261" t="s">
        <v>583</v>
      </c>
      <c r="AI248" s="291">
        <v>40303</v>
      </c>
      <c r="AJ248" s="261" t="s">
        <v>584</v>
      </c>
      <c r="AK248" s="292">
        <v>45729</v>
      </c>
      <c r="AL248" s="292" t="s">
        <v>585</v>
      </c>
      <c r="AM248" s="292" t="s">
        <v>442</v>
      </c>
      <c r="AN248" s="261" t="s">
        <v>442</v>
      </c>
      <c r="AO248" s="261" t="s">
        <v>442</v>
      </c>
      <c r="AP248" s="261" t="s">
        <v>442</v>
      </c>
      <c r="AQ248" s="261" t="s">
        <v>442</v>
      </c>
      <c r="AR248" s="290">
        <v>171</v>
      </c>
      <c r="AS248" s="287">
        <f t="shared" si="62"/>
        <v>50999</v>
      </c>
      <c r="AT248" s="261">
        <v>180</v>
      </c>
      <c r="AU248" s="261" t="s">
        <v>442</v>
      </c>
      <c r="AV248" s="290">
        <v>2836083</v>
      </c>
      <c r="AW248" s="290">
        <v>1714864.2</v>
      </c>
      <c r="AX248" s="261" t="s">
        <v>442</v>
      </c>
      <c r="AY248" s="261" t="s">
        <v>442</v>
      </c>
      <c r="AZ248" s="290">
        <v>2836083</v>
      </c>
      <c r="BA248" s="261">
        <v>100</v>
      </c>
      <c r="BB248" s="261" t="s">
        <v>442</v>
      </c>
      <c r="BC248" s="261" t="s">
        <v>586</v>
      </c>
      <c r="BD248" s="261" t="s">
        <v>586</v>
      </c>
      <c r="BE248" s="289">
        <v>23171</v>
      </c>
      <c r="BF248" s="261" t="s">
        <v>442</v>
      </c>
      <c r="BG248" s="261" t="s">
        <v>442</v>
      </c>
      <c r="BH248" s="261" t="s">
        <v>587</v>
      </c>
      <c r="BI248" s="293">
        <v>0.1421</v>
      </c>
      <c r="BJ248" s="261" t="s">
        <v>591</v>
      </c>
      <c r="BK248" s="261" t="s">
        <v>442</v>
      </c>
      <c r="BL248" s="294">
        <f t="shared" si="63"/>
        <v>6.8000000000000005E-2</v>
      </c>
      <c r="BM248" s="261" t="s">
        <v>442</v>
      </c>
      <c r="BN248" s="261" t="s">
        <v>442</v>
      </c>
      <c r="BO248" s="261" t="s">
        <v>442</v>
      </c>
      <c r="BP248" s="261" t="s">
        <v>442</v>
      </c>
      <c r="BQ248" s="261" t="s">
        <v>442</v>
      </c>
      <c r="BR248" s="261" t="s">
        <v>442</v>
      </c>
      <c r="BS248" s="261" t="s">
        <v>442</v>
      </c>
      <c r="BT248" s="261" t="s">
        <v>442</v>
      </c>
      <c r="BU248" s="261" t="s">
        <v>442</v>
      </c>
      <c r="BV248" s="261" t="s">
        <v>442</v>
      </c>
      <c r="BW248" s="261" t="s">
        <v>442</v>
      </c>
      <c r="BX248" s="261" t="s">
        <v>442</v>
      </c>
      <c r="BY248" s="261" t="s">
        <v>442</v>
      </c>
      <c r="BZ248" s="261" t="s">
        <v>442</v>
      </c>
      <c r="CA248" s="261" t="s">
        <v>442</v>
      </c>
      <c r="CB248" s="261" t="s">
        <v>442</v>
      </c>
      <c r="CC248" s="290">
        <v>0</v>
      </c>
      <c r="CD248" s="261" t="s">
        <v>442</v>
      </c>
      <c r="CE248" s="261" t="s">
        <v>442</v>
      </c>
      <c r="CF248" s="261" t="s">
        <v>442</v>
      </c>
      <c r="CG248" s="261" t="s">
        <v>442</v>
      </c>
      <c r="CH248" s="261" t="s">
        <v>442</v>
      </c>
      <c r="CI248" s="261" t="s">
        <v>442</v>
      </c>
      <c r="CJ248" s="261" t="s">
        <v>442</v>
      </c>
      <c r="CK248" s="261" t="s">
        <v>442</v>
      </c>
      <c r="CL248" s="261" t="s">
        <v>442</v>
      </c>
      <c r="CM248" s="261" t="s">
        <v>442</v>
      </c>
      <c r="CN248" s="261" t="s">
        <v>442</v>
      </c>
      <c r="CO248" s="261" t="s">
        <v>442</v>
      </c>
      <c r="CP248" s="261" t="s">
        <v>442</v>
      </c>
      <c r="CQ248" s="261" t="s">
        <v>442</v>
      </c>
      <c r="CR248" s="261" t="s">
        <v>588</v>
      </c>
      <c r="CS248" s="261" t="s">
        <v>433</v>
      </c>
      <c r="CT248" s="261" t="s">
        <v>442</v>
      </c>
      <c r="CU248" s="261" t="s">
        <v>589</v>
      </c>
      <c r="CV248" s="261" t="s">
        <v>442</v>
      </c>
      <c r="CW248" s="261" t="s">
        <v>442</v>
      </c>
      <c r="CX248" s="293">
        <f t="shared" si="64"/>
        <v>0.60246450905996407</v>
      </c>
      <c r="CY248" s="289">
        <v>4707469</v>
      </c>
      <c r="CZ248" s="287">
        <v>45574</v>
      </c>
      <c r="DA248" s="293">
        <v>0.60246450905996407</v>
      </c>
      <c r="DB248" s="261" t="s">
        <v>442</v>
      </c>
      <c r="DC248" s="261" t="s">
        <v>442</v>
      </c>
      <c r="DD248" s="261" t="s">
        <v>577</v>
      </c>
    </row>
    <row r="249" spans="1:108">
      <c r="A249" s="264" t="s">
        <v>380</v>
      </c>
      <c r="B249" s="284">
        <v>2187</v>
      </c>
      <c r="C249" s="284">
        <f t="shared" si="48"/>
        <v>2187</v>
      </c>
      <c r="D249" s="285">
        <v>10328</v>
      </c>
      <c r="E249" s="286">
        <f t="shared" si="49"/>
        <v>10328</v>
      </c>
      <c r="F249" s="287">
        <v>45869</v>
      </c>
      <c r="G249" s="285" t="s">
        <v>159</v>
      </c>
      <c r="H249" s="285" t="s">
        <v>573</v>
      </c>
      <c r="I249" s="261">
        <v>2021</v>
      </c>
      <c r="J249" s="261" t="s">
        <v>574</v>
      </c>
      <c r="K249" s="261" t="s">
        <v>575</v>
      </c>
      <c r="L249" s="288">
        <v>7916160</v>
      </c>
      <c r="M249" s="261" t="s">
        <v>576</v>
      </c>
      <c r="N249" s="261" t="s">
        <v>577</v>
      </c>
      <c r="O249" s="261" t="s">
        <v>578</v>
      </c>
      <c r="P249" s="287">
        <v>44533</v>
      </c>
      <c r="Q249" s="287" t="s">
        <v>590</v>
      </c>
      <c r="R249" s="261" t="s">
        <v>577</v>
      </c>
      <c r="S249" s="261" t="s">
        <v>580</v>
      </c>
      <c r="T249" s="261">
        <v>38</v>
      </c>
      <c r="U249" s="288">
        <v>0</v>
      </c>
      <c r="V249" s="289">
        <v>0</v>
      </c>
      <c r="W249" s="261" t="str">
        <f t="shared" si="50"/>
        <v>PERF</v>
      </c>
      <c r="X249" s="261" t="s">
        <v>581</v>
      </c>
      <c r="Y249" s="261" t="s">
        <v>581</v>
      </c>
      <c r="Z249" s="261" t="s">
        <v>573</v>
      </c>
      <c r="AA249" s="264" t="s">
        <v>380</v>
      </c>
      <c r="AB249" s="286">
        <f t="shared" si="51"/>
        <v>2187</v>
      </c>
      <c r="AC249" s="286">
        <v>7604</v>
      </c>
      <c r="AD249" s="286">
        <f t="shared" si="52"/>
        <v>7604</v>
      </c>
      <c r="AE249" s="261" t="s">
        <v>582</v>
      </c>
      <c r="AF249" s="261" t="s">
        <v>583</v>
      </c>
      <c r="AG249" s="290">
        <v>29775000</v>
      </c>
      <c r="AH249" s="261" t="s">
        <v>583</v>
      </c>
      <c r="AI249" s="291">
        <v>42577</v>
      </c>
      <c r="AJ249" s="261" t="s">
        <v>584</v>
      </c>
      <c r="AK249" s="292">
        <v>45729</v>
      </c>
      <c r="AL249" s="292">
        <v>45866</v>
      </c>
      <c r="AM249" s="292" t="s">
        <v>442</v>
      </c>
      <c r="AN249" s="261" t="s">
        <v>442</v>
      </c>
      <c r="AO249" s="261" t="s">
        <v>442</v>
      </c>
      <c r="AP249" s="261" t="s">
        <v>442</v>
      </c>
      <c r="AQ249" s="261" t="s">
        <v>442</v>
      </c>
      <c r="AR249" s="290" t="s">
        <v>442</v>
      </c>
      <c r="AS249" s="287" t="s">
        <v>442</v>
      </c>
      <c r="AT249" s="261">
        <v>180</v>
      </c>
      <c r="AU249" s="261" t="s">
        <v>442</v>
      </c>
      <c r="AV249" s="290" t="s">
        <v>442</v>
      </c>
      <c r="AW249" s="290" t="s">
        <v>442</v>
      </c>
      <c r="AX249" s="261" t="s">
        <v>442</v>
      </c>
      <c r="AY249" s="261" t="s">
        <v>442</v>
      </c>
      <c r="AZ249" s="290" t="s">
        <v>442</v>
      </c>
      <c r="BA249" s="261">
        <v>100</v>
      </c>
      <c r="BB249" s="261" t="s">
        <v>442</v>
      </c>
      <c r="BC249" s="261" t="s">
        <v>586</v>
      </c>
      <c r="BD249" s="261" t="s">
        <v>586</v>
      </c>
      <c r="BE249" s="289" t="s">
        <v>442</v>
      </c>
      <c r="BF249" s="261" t="s">
        <v>442</v>
      </c>
      <c r="BG249" s="261" t="s">
        <v>442</v>
      </c>
      <c r="BH249" s="261" t="s">
        <v>587</v>
      </c>
      <c r="BI249" s="293" t="s">
        <v>442</v>
      </c>
      <c r="BJ249" s="261" t="s">
        <v>442</v>
      </c>
      <c r="BK249" s="261" t="s">
        <v>442</v>
      </c>
      <c r="BL249" s="294" t="s">
        <v>442</v>
      </c>
      <c r="BM249" s="261" t="s">
        <v>442</v>
      </c>
      <c r="BN249" s="261" t="s">
        <v>442</v>
      </c>
      <c r="BO249" s="261" t="s">
        <v>442</v>
      </c>
      <c r="BP249" s="261" t="s">
        <v>442</v>
      </c>
      <c r="BQ249" s="261" t="s">
        <v>442</v>
      </c>
      <c r="BR249" s="261" t="s">
        <v>442</v>
      </c>
      <c r="BS249" s="261" t="s">
        <v>442</v>
      </c>
      <c r="BT249" s="261" t="s">
        <v>442</v>
      </c>
      <c r="BU249" s="261" t="s">
        <v>442</v>
      </c>
      <c r="BV249" s="261" t="s">
        <v>442</v>
      </c>
      <c r="BW249" s="261" t="s">
        <v>442</v>
      </c>
      <c r="BX249" s="261" t="s">
        <v>442</v>
      </c>
      <c r="BY249" s="261" t="s">
        <v>442</v>
      </c>
      <c r="BZ249" s="261" t="s">
        <v>442</v>
      </c>
      <c r="CA249" s="261" t="s">
        <v>442</v>
      </c>
      <c r="CB249" s="261" t="s">
        <v>442</v>
      </c>
      <c r="CC249" s="290" t="s">
        <v>442</v>
      </c>
      <c r="CD249" s="261" t="s">
        <v>442</v>
      </c>
      <c r="CE249" s="261" t="s">
        <v>442</v>
      </c>
      <c r="CF249" s="261" t="s">
        <v>442</v>
      </c>
      <c r="CG249" s="261" t="s">
        <v>442</v>
      </c>
      <c r="CH249" s="261" t="s">
        <v>442</v>
      </c>
      <c r="CI249" s="261" t="s">
        <v>442</v>
      </c>
      <c r="CJ249" s="261" t="s">
        <v>442</v>
      </c>
      <c r="CK249" s="261" t="s">
        <v>442</v>
      </c>
      <c r="CL249" s="261" t="s">
        <v>442</v>
      </c>
      <c r="CM249" s="261" t="s">
        <v>442</v>
      </c>
      <c r="CN249" s="261" t="s">
        <v>442</v>
      </c>
      <c r="CO249" s="261" t="s">
        <v>442</v>
      </c>
      <c r="CP249" s="261" t="s">
        <v>442</v>
      </c>
      <c r="CQ249" s="261" t="s">
        <v>442</v>
      </c>
      <c r="CR249" s="261" t="s">
        <v>588</v>
      </c>
      <c r="CS249" s="261" t="s">
        <v>433</v>
      </c>
      <c r="CT249" s="261" t="s">
        <v>442</v>
      </c>
      <c r="CU249" s="261" t="s">
        <v>589</v>
      </c>
      <c r="CV249" s="261" t="s">
        <v>442</v>
      </c>
      <c r="CW249" s="261" t="s">
        <v>442</v>
      </c>
      <c r="CX249" s="293" t="s">
        <v>442</v>
      </c>
      <c r="CY249" s="289" t="s">
        <v>442</v>
      </c>
      <c r="CZ249" s="287" t="s">
        <v>442</v>
      </c>
      <c r="DA249" s="293" t="s">
        <v>442</v>
      </c>
      <c r="DB249" s="261" t="s">
        <v>442</v>
      </c>
      <c r="DC249" s="261" t="s">
        <v>442</v>
      </c>
      <c r="DD249" s="261" t="s">
        <v>577</v>
      </c>
    </row>
    <row r="250" spans="1:108">
      <c r="A250" s="264" t="s">
        <v>380</v>
      </c>
      <c r="B250" s="284">
        <v>2560</v>
      </c>
      <c r="C250" s="284">
        <f t="shared" si="48"/>
        <v>2560</v>
      </c>
      <c r="D250" s="285">
        <v>11460</v>
      </c>
      <c r="E250" s="286">
        <f t="shared" si="49"/>
        <v>11460</v>
      </c>
      <c r="F250" s="287">
        <v>45869</v>
      </c>
      <c r="G250" s="285" t="s">
        <v>159</v>
      </c>
      <c r="H250" s="285" t="s">
        <v>573</v>
      </c>
      <c r="I250" s="261">
        <v>2021</v>
      </c>
      <c r="J250" s="261" t="s">
        <v>574</v>
      </c>
      <c r="K250" s="261" t="s">
        <v>575</v>
      </c>
      <c r="L250" s="288">
        <v>35789800</v>
      </c>
      <c r="M250" s="261" t="s">
        <v>576</v>
      </c>
      <c r="N250" s="261" t="s">
        <v>577</v>
      </c>
      <c r="O250" s="261" t="s">
        <v>578</v>
      </c>
      <c r="P250" s="287">
        <v>45636</v>
      </c>
      <c r="Q250" s="287" t="s">
        <v>590</v>
      </c>
      <c r="R250" s="261" t="s">
        <v>577</v>
      </c>
      <c r="S250" s="261" t="s">
        <v>580</v>
      </c>
      <c r="T250" s="261">
        <v>2</v>
      </c>
      <c r="U250" s="288">
        <v>0</v>
      </c>
      <c r="V250" s="289">
        <v>0</v>
      </c>
      <c r="W250" s="261" t="str">
        <f t="shared" si="50"/>
        <v>PERF</v>
      </c>
      <c r="X250" s="261" t="s">
        <v>581</v>
      </c>
      <c r="Y250" s="261" t="s">
        <v>581</v>
      </c>
      <c r="Z250" s="261" t="s">
        <v>573</v>
      </c>
      <c r="AA250" s="264" t="s">
        <v>380</v>
      </c>
      <c r="AB250" s="286">
        <f t="shared" si="51"/>
        <v>2560</v>
      </c>
      <c r="AC250" s="286">
        <v>9311</v>
      </c>
      <c r="AD250" s="286">
        <f t="shared" si="52"/>
        <v>9311</v>
      </c>
      <c r="AE250" s="261" t="s">
        <v>597</v>
      </c>
      <c r="AF250" s="261" t="s">
        <v>583</v>
      </c>
      <c r="AG250" s="290">
        <v>74000000</v>
      </c>
      <c r="AH250" s="261" t="s">
        <v>583</v>
      </c>
      <c r="AI250" s="291">
        <v>45470</v>
      </c>
      <c r="AJ250" s="261" t="s">
        <v>584</v>
      </c>
      <c r="AK250" s="292">
        <v>45729</v>
      </c>
      <c r="AL250" s="292" t="s">
        <v>585</v>
      </c>
      <c r="AM250" s="292" t="s">
        <v>442</v>
      </c>
      <c r="AN250" s="261" t="s">
        <v>442</v>
      </c>
      <c r="AO250" s="261" t="s">
        <v>442</v>
      </c>
      <c r="AP250" s="261" t="s">
        <v>442</v>
      </c>
      <c r="AQ250" s="261" t="s">
        <v>442</v>
      </c>
      <c r="AR250" s="290">
        <v>173</v>
      </c>
      <c r="AS250" s="287">
        <f>(AR250*30)+F250</f>
        <v>51059</v>
      </c>
      <c r="AT250" s="261">
        <v>180</v>
      </c>
      <c r="AU250" s="261" t="s">
        <v>442</v>
      </c>
      <c r="AV250" s="290">
        <v>38579128</v>
      </c>
      <c r="AW250" s="290">
        <v>39002697.240000002</v>
      </c>
      <c r="AX250" s="261" t="s">
        <v>442</v>
      </c>
      <c r="AY250" s="261" t="s">
        <v>442</v>
      </c>
      <c r="AZ250" s="290">
        <v>38579128</v>
      </c>
      <c r="BA250" s="261">
        <v>100</v>
      </c>
      <c r="BB250" s="261" t="s">
        <v>442</v>
      </c>
      <c r="BC250" s="261" t="s">
        <v>586</v>
      </c>
      <c r="BD250" s="261" t="s">
        <v>586</v>
      </c>
      <c r="BE250" s="289">
        <v>409290</v>
      </c>
      <c r="BF250" s="261" t="s">
        <v>442</v>
      </c>
      <c r="BG250" s="261" t="s">
        <v>442</v>
      </c>
      <c r="BH250" s="261" t="s">
        <v>587</v>
      </c>
      <c r="BI250" s="293">
        <v>0.12869999999999998</v>
      </c>
      <c r="BJ250" s="261" t="s">
        <v>591</v>
      </c>
      <c r="BK250" s="261" t="s">
        <v>442</v>
      </c>
      <c r="BL250" s="294">
        <f>BI250-IF(BJ250="Prime",10.75%-3.5%,7.41%)</f>
        <v>5.4599999999999982E-2</v>
      </c>
      <c r="BM250" s="261" t="s">
        <v>442</v>
      </c>
      <c r="BN250" s="261" t="s">
        <v>442</v>
      </c>
      <c r="BO250" s="261" t="s">
        <v>442</v>
      </c>
      <c r="BP250" s="261" t="s">
        <v>442</v>
      </c>
      <c r="BQ250" s="261" t="s">
        <v>442</v>
      </c>
      <c r="BR250" s="261" t="s">
        <v>442</v>
      </c>
      <c r="BS250" s="261" t="s">
        <v>442</v>
      </c>
      <c r="BT250" s="261" t="s">
        <v>442</v>
      </c>
      <c r="BU250" s="261" t="s">
        <v>442</v>
      </c>
      <c r="BV250" s="261" t="s">
        <v>442</v>
      </c>
      <c r="BW250" s="261" t="s">
        <v>442</v>
      </c>
      <c r="BX250" s="261" t="s">
        <v>442</v>
      </c>
      <c r="BY250" s="261" t="s">
        <v>442</v>
      </c>
      <c r="BZ250" s="261" t="s">
        <v>442</v>
      </c>
      <c r="CA250" s="261" t="s">
        <v>442</v>
      </c>
      <c r="CB250" s="261" t="s">
        <v>442</v>
      </c>
      <c r="CC250" s="290">
        <v>184335</v>
      </c>
      <c r="CD250" s="261" t="s">
        <v>442</v>
      </c>
      <c r="CE250" s="261" t="s">
        <v>442</v>
      </c>
      <c r="CF250" s="261" t="s">
        <v>442</v>
      </c>
      <c r="CG250" s="261" t="s">
        <v>442</v>
      </c>
      <c r="CH250" s="261" t="s">
        <v>442</v>
      </c>
      <c r="CI250" s="261" t="s">
        <v>442</v>
      </c>
      <c r="CJ250" s="261" t="s">
        <v>442</v>
      </c>
      <c r="CK250" s="261" t="s">
        <v>442</v>
      </c>
      <c r="CL250" s="261" t="s">
        <v>442</v>
      </c>
      <c r="CM250" s="261" t="s">
        <v>442</v>
      </c>
      <c r="CN250" s="261" t="s">
        <v>442</v>
      </c>
      <c r="CO250" s="261" t="s">
        <v>442</v>
      </c>
      <c r="CP250" s="261" t="s">
        <v>442</v>
      </c>
      <c r="CQ250" s="261" t="s">
        <v>442</v>
      </c>
      <c r="CR250" s="261" t="s">
        <v>588</v>
      </c>
      <c r="CS250" s="261" t="s">
        <v>433</v>
      </c>
      <c r="CT250" s="261" t="s">
        <v>442</v>
      </c>
      <c r="CU250" s="261" t="s">
        <v>589</v>
      </c>
      <c r="CV250" s="261" t="s">
        <v>442</v>
      </c>
      <c r="CW250" s="261" t="s">
        <v>442</v>
      </c>
      <c r="CX250" s="293">
        <f>AV250/CY250</f>
        <v>0.32694176271186443</v>
      </c>
      <c r="CY250" s="289">
        <v>118000000</v>
      </c>
      <c r="CZ250" s="287">
        <v>45470</v>
      </c>
      <c r="DA250" s="293">
        <v>0.73109702272727273</v>
      </c>
      <c r="DB250" s="261" t="s">
        <v>442</v>
      </c>
      <c r="DC250" s="261" t="s">
        <v>442</v>
      </c>
      <c r="DD250" s="261" t="s">
        <v>577</v>
      </c>
    </row>
    <row r="251" spans="1:108">
      <c r="A251" s="264" t="s">
        <v>380</v>
      </c>
      <c r="B251" s="284">
        <v>2563</v>
      </c>
      <c r="C251" s="284">
        <f t="shared" si="48"/>
        <v>2563</v>
      </c>
      <c r="D251" s="285">
        <v>11478</v>
      </c>
      <c r="E251" s="286">
        <f t="shared" si="49"/>
        <v>11478</v>
      </c>
      <c r="F251" s="287">
        <v>45869</v>
      </c>
      <c r="G251" s="285" t="s">
        <v>159</v>
      </c>
      <c r="H251" s="285" t="s">
        <v>573</v>
      </c>
      <c r="I251" s="261">
        <v>2021</v>
      </c>
      <c r="J251" s="261" t="s">
        <v>574</v>
      </c>
      <c r="K251" s="261" t="s">
        <v>575</v>
      </c>
      <c r="L251" s="288">
        <v>1385102</v>
      </c>
      <c r="M251" s="261" t="s">
        <v>576</v>
      </c>
      <c r="N251" s="261" t="s">
        <v>577</v>
      </c>
      <c r="O251" s="261" t="s">
        <v>578</v>
      </c>
      <c r="P251" s="287">
        <v>45665</v>
      </c>
      <c r="Q251" s="287" t="s">
        <v>579</v>
      </c>
      <c r="R251" s="261" t="s">
        <v>577</v>
      </c>
      <c r="S251" s="261" t="s">
        <v>580</v>
      </c>
      <c r="T251" s="261">
        <v>4</v>
      </c>
      <c r="U251" s="288">
        <v>0</v>
      </c>
      <c r="V251" s="289">
        <v>0</v>
      </c>
      <c r="W251" s="261" t="str">
        <f t="shared" si="50"/>
        <v>PERF</v>
      </c>
      <c r="X251" s="261" t="s">
        <v>581</v>
      </c>
      <c r="Y251" s="261" t="s">
        <v>581</v>
      </c>
      <c r="Z251" s="261" t="s">
        <v>573</v>
      </c>
      <c r="AA251" s="264" t="s">
        <v>380</v>
      </c>
      <c r="AB251" s="286">
        <f t="shared" si="51"/>
        <v>2563</v>
      </c>
      <c r="AC251" s="286">
        <v>9322</v>
      </c>
      <c r="AD251" s="286">
        <f t="shared" si="52"/>
        <v>9322</v>
      </c>
      <c r="AE251" s="261" t="s">
        <v>582</v>
      </c>
      <c r="AF251" s="261" t="s">
        <v>583</v>
      </c>
      <c r="AG251" s="290">
        <v>7260000</v>
      </c>
      <c r="AH251" s="261" t="s">
        <v>583</v>
      </c>
      <c r="AI251" s="291">
        <v>45461</v>
      </c>
      <c r="AJ251" s="261" t="s">
        <v>584</v>
      </c>
      <c r="AK251" s="292">
        <v>45729</v>
      </c>
      <c r="AL251" s="292" t="s">
        <v>585</v>
      </c>
      <c r="AM251" s="292" t="s">
        <v>442</v>
      </c>
      <c r="AN251" s="261" t="s">
        <v>442</v>
      </c>
      <c r="AO251" s="261" t="s">
        <v>442</v>
      </c>
      <c r="AP251" s="261" t="s">
        <v>442</v>
      </c>
      <c r="AQ251" s="261" t="s">
        <v>442</v>
      </c>
      <c r="AR251" s="290">
        <v>173</v>
      </c>
      <c r="AS251" s="287">
        <f>(AR251*30)+F251</f>
        <v>51059</v>
      </c>
      <c r="AT251" s="261">
        <v>180</v>
      </c>
      <c r="AU251" s="261" t="s">
        <v>442</v>
      </c>
      <c r="AV251" s="290">
        <v>4605000</v>
      </c>
      <c r="AW251" s="290">
        <v>4004830.28</v>
      </c>
      <c r="AX251" s="261" t="s">
        <v>442</v>
      </c>
      <c r="AY251" s="261" t="s">
        <v>442</v>
      </c>
      <c r="AZ251" s="290">
        <v>4605000</v>
      </c>
      <c r="BA251" s="261">
        <v>100</v>
      </c>
      <c r="BB251" s="261" t="s">
        <v>442</v>
      </c>
      <c r="BC251" s="261" t="s">
        <v>586</v>
      </c>
      <c r="BD251" s="261" t="s">
        <v>586</v>
      </c>
      <c r="BE251" s="289">
        <v>55869</v>
      </c>
      <c r="BF251" s="261" t="s">
        <v>442</v>
      </c>
      <c r="BG251" s="261" t="s">
        <v>442</v>
      </c>
      <c r="BH251" s="261" t="s">
        <v>587</v>
      </c>
      <c r="BI251" s="293">
        <v>0.14910000000000001</v>
      </c>
      <c r="BJ251" s="261" t="s">
        <v>591</v>
      </c>
      <c r="BK251" s="261" t="s">
        <v>442</v>
      </c>
      <c r="BL251" s="294">
        <f>BI251-IF(BJ251="Prime",10.75%-3.5%,7.41%)</f>
        <v>7.5000000000000011E-2</v>
      </c>
      <c r="BM251" s="261" t="s">
        <v>442</v>
      </c>
      <c r="BN251" s="261" t="s">
        <v>442</v>
      </c>
      <c r="BO251" s="261" t="s">
        <v>442</v>
      </c>
      <c r="BP251" s="261" t="s">
        <v>442</v>
      </c>
      <c r="BQ251" s="261" t="s">
        <v>442</v>
      </c>
      <c r="BR251" s="261" t="s">
        <v>442</v>
      </c>
      <c r="BS251" s="261" t="s">
        <v>442</v>
      </c>
      <c r="BT251" s="261" t="s">
        <v>442</v>
      </c>
      <c r="BU251" s="261" t="s">
        <v>442</v>
      </c>
      <c r="BV251" s="261" t="s">
        <v>442</v>
      </c>
      <c r="BW251" s="261" t="s">
        <v>442</v>
      </c>
      <c r="BX251" s="261" t="s">
        <v>442</v>
      </c>
      <c r="BY251" s="261" t="s">
        <v>442</v>
      </c>
      <c r="BZ251" s="261" t="s">
        <v>442</v>
      </c>
      <c r="CA251" s="261" t="s">
        <v>442</v>
      </c>
      <c r="CB251" s="261" t="s">
        <v>442</v>
      </c>
      <c r="CC251" s="290">
        <v>0</v>
      </c>
      <c r="CD251" s="261" t="s">
        <v>442</v>
      </c>
      <c r="CE251" s="261" t="s">
        <v>442</v>
      </c>
      <c r="CF251" s="261" t="s">
        <v>442</v>
      </c>
      <c r="CG251" s="261" t="s">
        <v>442</v>
      </c>
      <c r="CH251" s="261" t="s">
        <v>442</v>
      </c>
      <c r="CI251" s="261" t="s">
        <v>442</v>
      </c>
      <c r="CJ251" s="261" t="s">
        <v>442</v>
      </c>
      <c r="CK251" s="261" t="s">
        <v>442</v>
      </c>
      <c r="CL251" s="261" t="s">
        <v>442</v>
      </c>
      <c r="CM251" s="261" t="s">
        <v>442</v>
      </c>
      <c r="CN251" s="261" t="s">
        <v>442</v>
      </c>
      <c r="CO251" s="261" t="s">
        <v>442</v>
      </c>
      <c r="CP251" s="261" t="s">
        <v>442</v>
      </c>
      <c r="CQ251" s="261" t="s">
        <v>442</v>
      </c>
      <c r="CR251" s="261" t="s">
        <v>588</v>
      </c>
      <c r="CS251" s="261" t="s">
        <v>433</v>
      </c>
      <c r="CT251" s="261" t="s">
        <v>442</v>
      </c>
      <c r="CU251" s="261" t="s">
        <v>589</v>
      </c>
      <c r="CV251" s="261" t="s">
        <v>442</v>
      </c>
      <c r="CW251" s="261" t="s">
        <v>442</v>
      </c>
      <c r="CX251" s="293">
        <f>AV251/CY251</f>
        <v>0.63429752066115708</v>
      </c>
      <c r="CY251" s="289">
        <v>7260000</v>
      </c>
      <c r="CZ251" s="287">
        <v>45461</v>
      </c>
      <c r="DA251" s="293">
        <v>0.63429752066115708</v>
      </c>
      <c r="DB251" s="261" t="s">
        <v>442</v>
      </c>
      <c r="DC251" s="261" t="s">
        <v>442</v>
      </c>
      <c r="DD251" s="261" t="s">
        <v>577</v>
      </c>
    </row>
    <row r="252" spans="1:108">
      <c r="A252" s="264" t="s">
        <v>380</v>
      </c>
      <c r="B252" s="284">
        <v>2400</v>
      </c>
      <c r="C252" s="284">
        <f t="shared" si="48"/>
        <v>2400</v>
      </c>
      <c r="D252" s="285">
        <v>11194</v>
      </c>
      <c r="E252" s="286">
        <f t="shared" si="49"/>
        <v>11194</v>
      </c>
      <c r="F252" s="287">
        <v>45869</v>
      </c>
      <c r="G252" s="285" t="s">
        <v>159</v>
      </c>
      <c r="H252" s="285" t="s">
        <v>573</v>
      </c>
      <c r="I252" s="261">
        <v>2021</v>
      </c>
      <c r="J252" s="261" t="s">
        <v>574</v>
      </c>
      <c r="K252" s="261" t="s">
        <v>575</v>
      </c>
      <c r="L252" s="288">
        <v>583877</v>
      </c>
      <c r="M252" s="261" t="s">
        <v>576</v>
      </c>
      <c r="N252" s="261" t="s">
        <v>577</v>
      </c>
      <c r="O252" s="261" t="s">
        <v>578</v>
      </c>
      <c r="P252" s="287">
        <v>45169</v>
      </c>
      <c r="Q252" s="287" t="s">
        <v>579</v>
      </c>
      <c r="R252" s="261" t="s">
        <v>577</v>
      </c>
      <c r="S252" s="261" t="s">
        <v>580</v>
      </c>
      <c r="T252" s="261">
        <v>14</v>
      </c>
      <c r="U252" s="288">
        <v>0</v>
      </c>
      <c r="V252" s="289">
        <v>0</v>
      </c>
      <c r="W252" s="261" t="str">
        <f t="shared" si="50"/>
        <v>PERF</v>
      </c>
      <c r="X252" s="261" t="s">
        <v>581</v>
      </c>
      <c r="Y252" s="261" t="s">
        <v>581</v>
      </c>
      <c r="Z252" s="261" t="s">
        <v>573</v>
      </c>
      <c r="AA252" s="264" t="s">
        <v>380</v>
      </c>
      <c r="AB252" s="286">
        <f t="shared" si="51"/>
        <v>2400</v>
      </c>
      <c r="AC252" s="286">
        <v>8412</v>
      </c>
      <c r="AD252" s="286">
        <f t="shared" si="52"/>
        <v>8412</v>
      </c>
      <c r="AE252" s="261" t="s">
        <v>582</v>
      </c>
      <c r="AF252" s="261" t="s">
        <v>583</v>
      </c>
      <c r="AG252" s="290">
        <v>2450000</v>
      </c>
      <c r="AH252" s="261" t="s">
        <v>583</v>
      </c>
      <c r="AI252" s="291">
        <v>45068</v>
      </c>
      <c r="AJ252" s="261" t="s">
        <v>584</v>
      </c>
      <c r="AK252" s="292">
        <v>45729</v>
      </c>
      <c r="AL252" s="292" t="s">
        <v>585</v>
      </c>
      <c r="AM252" s="292" t="s">
        <v>442</v>
      </c>
      <c r="AN252" s="261" t="s">
        <v>442</v>
      </c>
      <c r="AO252" s="261" t="s">
        <v>442</v>
      </c>
      <c r="AP252" s="261" t="s">
        <v>442</v>
      </c>
      <c r="AQ252" s="261" t="s">
        <v>442</v>
      </c>
      <c r="AR252" s="290">
        <v>156</v>
      </c>
      <c r="AS252" s="287">
        <f>(AR252*30)+F252</f>
        <v>50549</v>
      </c>
      <c r="AT252" s="261">
        <v>180</v>
      </c>
      <c r="AU252" s="261" t="s">
        <v>442</v>
      </c>
      <c r="AV252" s="290">
        <v>1731275</v>
      </c>
      <c r="AW252" s="290">
        <v>1676403.4</v>
      </c>
      <c r="AX252" s="261" t="s">
        <v>442</v>
      </c>
      <c r="AY252" s="261" t="s">
        <v>442</v>
      </c>
      <c r="AZ252" s="290">
        <v>1731275</v>
      </c>
      <c r="BA252" s="261">
        <v>100</v>
      </c>
      <c r="BB252" s="261" t="s">
        <v>442</v>
      </c>
      <c r="BC252" s="261" t="s">
        <v>586</v>
      </c>
      <c r="BD252" s="261" t="s">
        <v>586</v>
      </c>
      <c r="BE252" s="289">
        <v>24406</v>
      </c>
      <c r="BF252" s="261" t="s">
        <v>442</v>
      </c>
      <c r="BG252" s="261" t="s">
        <v>442</v>
      </c>
      <c r="BH252" s="261" t="s">
        <v>587</v>
      </c>
      <c r="BI252" s="293">
        <v>0.15210000000000001</v>
      </c>
      <c r="BJ252" s="261" t="s">
        <v>591</v>
      </c>
      <c r="BK252" s="261" t="s">
        <v>442</v>
      </c>
      <c r="BL252" s="294">
        <f>BI252-IF(BJ252="Prime",10.75%-3.5%,7.41%)</f>
        <v>7.8000000000000014E-2</v>
      </c>
      <c r="BM252" s="261" t="s">
        <v>442</v>
      </c>
      <c r="BN252" s="261" t="s">
        <v>442</v>
      </c>
      <c r="BO252" s="261" t="s">
        <v>442</v>
      </c>
      <c r="BP252" s="261" t="s">
        <v>442</v>
      </c>
      <c r="BQ252" s="261" t="s">
        <v>442</v>
      </c>
      <c r="BR252" s="261" t="s">
        <v>442</v>
      </c>
      <c r="BS252" s="261" t="s">
        <v>442</v>
      </c>
      <c r="BT252" s="261" t="s">
        <v>442</v>
      </c>
      <c r="BU252" s="261" t="s">
        <v>442</v>
      </c>
      <c r="BV252" s="261" t="s">
        <v>442</v>
      </c>
      <c r="BW252" s="261" t="s">
        <v>442</v>
      </c>
      <c r="BX252" s="261" t="s">
        <v>442</v>
      </c>
      <c r="BY252" s="261" t="s">
        <v>442</v>
      </c>
      <c r="BZ252" s="261" t="s">
        <v>442</v>
      </c>
      <c r="CA252" s="261" t="s">
        <v>442</v>
      </c>
      <c r="CB252" s="261" t="s">
        <v>442</v>
      </c>
      <c r="CC252" s="290">
        <v>0</v>
      </c>
      <c r="CD252" s="261" t="s">
        <v>442</v>
      </c>
      <c r="CE252" s="261" t="s">
        <v>442</v>
      </c>
      <c r="CF252" s="261" t="s">
        <v>442</v>
      </c>
      <c r="CG252" s="261" t="s">
        <v>442</v>
      </c>
      <c r="CH252" s="261" t="s">
        <v>442</v>
      </c>
      <c r="CI252" s="261" t="s">
        <v>442</v>
      </c>
      <c r="CJ252" s="261" t="s">
        <v>442</v>
      </c>
      <c r="CK252" s="261" t="s">
        <v>442</v>
      </c>
      <c r="CL252" s="261" t="s">
        <v>442</v>
      </c>
      <c r="CM252" s="261" t="s">
        <v>442</v>
      </c>
      <c r="CN252" s="261" t="s">
        <v>442</v>
      </c>
      <c r="CO252" s="261" t="s">
        <v>442</v>
      </c>
      <c r="CP252" s="261" t="s">
        <v>442</v>
      </c>
      <c r="CQ252" s="261" t="s">
        <v>442</v>
      </c>
      <c r="CR252" s="261" t="s">
        <v>588</v>
      </c>
      <c r="CS252" s="261" t="s">
        <v>433</v>
      </c>
      <c r="CT252" s="261" t="s">
        <v>442</v>
      </c>
      <c r="CU252" s="261" t="s">
        <v>589</v>
      </c>
      <c r="CV252" s="261" t="s">
        <v>442</v>
      </c>
      <c r="CW252" s="261" t="s">
        <v>442</v>
      </c>
      <c r="CX252" s="293">
        <f>AV252/CY252</f>
        <v>0.57709166666666667</v>
      </c>
      <c r="CY252" s="289">
        <v>3000000</v>
      </c>
      <c r="CZ252" s="287">
        <v>45267</v>
      </c>
      <c r="DA252" s="293">
        <v>0.59287918367346937</v>
      </c>
      <c r="DB252" s="261" t="s">
        <v>442</v>
      </c>
      <c r="DC252" s="261" t="s">
        <v>442</v>
      </c>
      <c r="DD252" s="261" t="s">
        <v>577</v>
      </c>
    </row>
    <row r="253" spans="1:108">
      <c r="A253" s="264" t="s">
        <v>380</v>
      </c>
      <c r="B253" s="284">
        <v>1464</v>
      </c>
      <c r="C253" s="284">
        <f t="shared" si="48"/>
        <v>1464</v>
      </c>
      <c r="D253" s="285">
        <v>8714</v>
      </c>
      <c r="E253" s="286">
        <f t="shared" si="49"/>
        <v>8714</v>
      </c>
      <c r="F253" s="287">
        <v>45869</v>
      </c>
      <c r="G253" s="285" t="s">
        <v>159</v>
      </c>
      <c r="H253" s="285" t="s">
        <v>573</v>
      </c>
      <c r="I253" s="261">
        <v>2021</v>
      </c>
      <c r="J253" s="261" t="s">
        <v>574</v>
      </c>
      <c r="K253" s="261" t="s">
        <v>575</v>
      </c>
      <c r="L253" s="288">
        <v>775632</v>
      </c>
      <c r="M253" s="261" t="s">
        <v>576</v>
      </c>
      <c r="N253" s="261" t="s">
        <v>577</v>
      </c>
      <c r="O253" s="261" t="s">
        <v>578</v>
      </c>
      <c r="P253" s="287">
        <v>42137</v>
      </c>
      <c r="Q253" s="287" t="s">
        <v>579</v>
      </c>
      <c r="R253" s="261" t="s">
        <v>577</v>
      </c>
      <c r="S253" s="261" t="s">
        <v>580</v>
      </c>
      <c r="T253" s="261">
        <v>69</v>
      </c>
      <c r="U253" s="288">
        <v>0</v>
      </c>
      <c r="V253" s="289">
        <v>0</v>
      </c>
      <c r="W253" s="261" t="str">
        <f t="shared" si="50"/>
        <v>PERF</v>
      </c>
      <c r="X253" s="261" t="s">
        <v>581</v>
      </c>
      <c r="Y253" s="261" t="s">
        <v>581</v>
      </c>
      <c r="Z253" s="261" t="s">
        <v>573</v>
      </c>
      <c r="AA253" s="264" t="s">
        <v>380</v>
      </c>
      <c r="AB253" s="286">
        <f t="shared" si="51"/>
        <v>1464</v>
      </c>
      <c r="AC253" s="286">
        <v>135</v>
      </c>
      <c r="AD253" s="286">
        <f t="shared" si="52"/>
        <v>135</v>
      </c>
      <c r="AE253" s="261" t="s">
        <v>582</v>
      </c>
      <c r="AF253" s="261" t="s">
        <v>583</v>
      </c>
      <c r="AG253" s="290">
        <v>593275</v>
      </c>
      <c r="AH253" s="261" t="s">
        <v>583</v>
      </c>
      <c r="AI253" s="291">
        <v>38663</v>
      </c>
      <c r="AJ253" s="261" t="s">
        <v>584</v>
      </c>
      <c r="AK253" s="292">
        <v>45729</v>
      </c>
      <c r="AL253" s="292">
        <v>45862</v>
      </c>
      <c r="AM253" s="292" t="s">
        <v>442</v>
      </c>
      <c r="AN253" s="261" t="s">
        <v>442</v>
      </c>
      <c r="AO253" s="261" t="s">
        <v>442</v>
      </c>
      <c r="AP253" s="261" t="s">
        <v>442</v>
      </c>
      <c r="AQ253" s="261" t="s">
        <v>442</v>
      </c>
      <c r="AR253" s="290" t="s">
        <v>442</v>
      </c>
      <c r="AS253" s="287" t="s">
        <v>442</v>
      </c>
      <c r="AT253" s="261">
        <v>180</v>
      </c>
      <c r="AU253" s="261" t="s">
        <v>442</v>
      </c>
      <c r="AV253" s="290" t="s">
        <v>442</v>
      </c>
      <c r="AW253" s="290" t="s">
        <v>442</v>
      </c>
      <c r="AX253" s="261" t="s">
        <v>442</v>
      </c>
      <c r="AY253" s="261" t="s">
        <v>442</v>
      </c>
      <c r="AZ253" s="290" t="s">
        <v>442</v>
      </c>
      <c r="BA253" s="261">
        <v>100</v>
      </c>
      <c r="BB253" s="261" t="s">
        <v>442</v>
      </c>
      <c r="BC253" s="261" t="s">
        <v>586</v>
      </c>
      <c r="BD253" s="261" t="s">
        <v>586</v>
      </c>
      <c r="BE253" s="289" t="s">
        <v>442</v>
      </c>
      <c r="BF253" s="261" t="s">
        <v>442</v>
      </c>
      <c r="BG253" s="261" t="s">
        <v>442</v>
      </c>
      <c r="BH253" s="261" t="s">
        <v>587</v>
      </c>
      <c r="BI253" s="293" t="s">
        <v>442</v>
      </c>
      <c r="BJ253" s="261" t="s">
        <v>442</v>
      </c>
      <c r="BK253" s="261" t="s">
        <v>442</v>
      </c>
      <c r="BL253" s="294" t="s">
        <v>442</v>
      </c>
      <c r="BM253" s="261" t="s">
        <v>442</v>
      </c>
      <c r="BN253" s="261" t="s">
        <v>442</v>
      </c>
      <c r="BO253" s="261" t="s">
        <v>442</v>
      </c>
      <c r="BP253" s="261" t="s">
        <v>442</v>
      </c>
      <c r="BQ253" s="261" t="s">
        <v>442</v>
      </c>
      <c r="BR253" s="261" t="s">
        <v>442</v>
      </c>
      <c r="BS253" s="261" t="s">
        <v>442</v>
      </c>
      <c r="BT253" s="261" t="s">
        <v>442</v>
      </c>
      <c r="BU253" s="261" t="s">
        <v>442</v>
      </c>
      <c r="BV253" s="261" t="s">
        <v>442</v>
      </c>
      <c r="BW253" s="261" t="s">
        <v>442</v>
      </c>
      <c r="BX253" s="261" t="s">
        <v>442</v>
      </c>
      <c r="BY253" s="261" t="s">
        <v>442</v>
      </c>
      <c r="BZ253" s="261" t="s">
        <v>442</v>
      </c>
      <c r="CA253" s="261" t="s">
        <v>442</v>
      </c>
      <c r="CB253" s="261" t="s">
        <v>442</v>
      </c>
      <c r="CC253" s="290" t="s">
        <v>442</v>
      </c>
      <c r="CD253" s="261" t="s">
        <v>442</v>
      </c>
      <c r="CE253" s="261" t="s">
        <v>442</v>
      </c>
      <c r="CF253" s="261" t="s">
        <v>442</v>
      </c>
      <c r="CG253" s="261" t="s">
        <v>442</v>
      </c>
      <c r="CH253" s="261" t="s">
        <v>442</v>
      </c>
      <c r="CI253" s="261" t="s">
        <v>442</v>
      </c>
      <c r="CJ253" s="261" t="s">
        <v>442</v>
      </c>
      <c r="CK253" s="261" t="s">
        <v>442</v>
      </c>
      <c r="CL253" s="261" t="s">
        <v>442</v>
      </c>
      <c r="CM253" s="261" t="s">
        <v>442</v>
      </c>
      <c r="CN253" s="261" t="s">
        <v>442</v>
      </c>
      <c r="CO253" s="261" t="s">
        <v>442</v>
      </c>
      <c r="CP253" s="261" t="s">
        <v>442</v>
      </c>
      <c r="CQ253" s="261" t="s">
        <v>442</v>
      </c>
      <c r="CR253" s="261" t="s">
        <v>588</v>
      </c>
      <c r="CS253" s="261" t="s">
        <v>433</v>
      </c>
      <c r="CT253" s="261" t="s">
        <v>442</v>
      </c>
      <c r="CU253" s="261" t="s">
        <v>589</v>
      </c>
      <c r="CV253" s="261" t="s">
        <v>442</v>
      </c>
      <c r="CW253" s="261" t="s">
        <v>442</v>
      </c>
      <c r="CX253" s="293" t="s">
        <v>442</v>
      </c>
      <c r="CY253" s="289" t="s">
        <v>442</v>
      </c>
      <c r="CZ253" s="287" t="s">
        <v>442</v>
      </c>
      <c r="DA253" s="293" t="s">
        <v>442</v>
      </c>
      <c r="DB253" s="261" t="s">
        <v>442</v>
      </c>
      <c r="DC253" s="261" t="s">
        <v>442</v>
      </c>
      <c r="DD253" s="261" t="s">
        <v>577</v>
      </c>
    </row>
    <row r="254" spans="1:108">
      <c r="A254" s="264" t="s">
        <v>380</v>
      </c>
      <c r="B254" s="284">
        <v>1125</v>
      </c>
      <c r="C254" s="284">
        <f t="shared" si="48"/>
        <v>1125</v>
      </c>
      <c r="D254" s="285">
        <v>8123</v>
      </c>
      <c r="E254" s="286">
        <f t="shared" si="49"/>
        <v>8123</v>
      </c>
      <c r="F254" s="287">
        <v>45869</v>
      </c>
      <c r="G254" s="285" t="s">
        <v>159</v>
      </c>
      <c r="H254" s="285" t="s">
        <v>573</v>
      </c>
      <c r="I254" s="261">
        <v>2021</v>
      </c>
      <c r="J254" s="261" t="s">
        <v>574</v>
      </c>
      <c r="K254" s="261" t="s">
        <v>575</v>
      </c>
      <c r="L254" s="288">
        <v>484572</v>
      </c>
      <c r="M254" s="261" t="s">
        <v>576</v>
      </c>
      <c r="N254" s="261" t="s">
        <v>577</v>
      </c>
      <c r="O254" s="261" t="s">
        <v>578</v>
      </c>
      <c r="P254" s="287">
        <v>40770</v>
      </c>
      <c r="Q254" s="287" t="s">
        <v>579</v>
      </c>
      <c r="R254" s="261" t="s">
        <v>577</v>
      </c>
      <c r="S254" s="261" t="s">
        <v>580</v>
      </c>
      <c r="T254" s="261">
        <v>146</v>
      </c>
      <c r="U254" s="288">
        <v>0</v>
      </c>
      <c r="V254" s="289">
        <v>0</v>
      </c>
      <c r="W254" s="261" t="str">
        <f t="shared" si="50"/>
        <v>PERF</v>
      </c>
      <c r="X254" s="261" t="s">
        <v>581</v>
      </c>
      <c r="Y254" s="261" t="s">
        <v>581</v>
      </c>
      <c r="Z254" s="261" t="s">
        <v>573</v>
      </c>
      <c r="AA254" s="264" t="s">
        <v>380</v>
      </c>
      <c r="AB254" s="286">
        <f t="shared" si="51"/>
        <v>1125</v>
      </c>
      <c r="AC254" s="286">
        <v>6638</v>
      </c>
      <c r="AD254" s="286">
        <f t="shared" si="52"/>
        <v>6638</v>
      </c>
      <c r="AE254" s="261" t="s">
        <v>593</v>
      </c>
      <c r="AF254" s="261" t="s">
        <v>583</v>
      </c>
      <c r="AG254" s="290">
        <v>1400627</v>
      </c>
      <c r="AH254" s="261" t="s">
        <v>583</v>
      </c>
      <c r="AI254" s="291">
        <v>40479</v>
      </c>
      <c r="AJ254" s="261" t="s">
        <v>584</v>
      </c>
      <c r="AK254" s="292">
        <v>45729</v>
      </c>
      <c r="AL254" s="292" t="s">
        <v>585</v>
      </c>
      <c r="AM254" s="292" t="s">
        <v>442</v>
      </c>
      <c r="AN254" s="261" t="s">
        <v>442</v>
      </c>
      <c r="AO254" s="261" t="s">
        <v>442</v>
      </c>
      <c r="AP254" s="261" t="s">
        <v>442</v>
      </c>
      <c r="AQ254" s="261" t="s">
        <v>442</v>
      </c>
      <c r="AR254" s="290">
        <v>12</v>
      </c>
      <c r="AS254" s="287">
        <f t="shared" ref="AS254:AS280" si="65">(AR254*30)+F254</f>
        <v>46229</v>
      </c>
      <c r="AT254" s="261">
        <v>180</v>
      </c>
      <c r="AU254" s="261" t="s">
        <v>442</v>
      </c>
      <c r="AV254" s="290">
        <v>1072730</v>
      </c>
      <c r="AW254" s="290">
        <v>186115.09</v>
      </c>
      <c r="AX254" s="261" t="s">
        <v>442</v>
      </c>
      <c r="AY254" s="261" t="s">
        <v>442</v>
      </c>
      <c r="AZ254" s="290">
        <v>1072730</v>
      </c>
      <c r="BA254" s="261">
        <v>100</v>
      </c>
      <c r="BB254" s="261" t="s">
        <v>442</v>
      </c>
      <c r="BC254" s="261" t="s">
        <v>586</v>
      </c>
      <c r="BD254" s="261" t="s">
        <v>586</v>
      </c>
      <c r="BE254" s="289">
        <v>15446</v>
      </c>
      <c r="BF254" s="261" t="s">
        <v>442</v>
      </c>
      <c r="BG254" s="261" t="s">
        <v>442</v>
      </c>
      <c r="BH254" s="261" t="s">
        <v>587</v>
      </c>
      <c r="BI254" s="293">
        <v>0.14749999999999999</v>
      </c>
      <c r="BJ254" s="261" t="s">
        <v>596</v>
      </c>
      <c r="BK254" s="261" t="s">
        <v>442</v>
      </c>
      <c r="BL254" s="294">
        <f t="shared" ref="BL254:BL280" si="66">BI254-IF(BJ254="Prime",10.75%-3.5%,7.41%)</f>
        <v>7.3399999999999993E-2</v>
      </c>
      <c r="BM254" s="261" t="s">
        <v>442</v>
      </c>
      <c r="BN254" s="261" t="s">
        <v>442</v>
      </c>
      <c r="BO254" s="261" t="s">
        <v>442</v>
      </c>
      <c r="BP254" s="261" t="s">
        <v>442</v>
      </c>
      <c r="BQ254" s="261" t="s">
        <v>442</v>
      </c>
      <c r="BR254" s="261" t="s">
        <v>442</v>
      </c>
      <c r="BS254" s="261" t="s">
        <v>442</v>
      </c>
      <c r="BT254" s="261" t="s">
        <v>442</v>
      </c>
      <c r="BU254" s="261" t="s">
        <v>442</v>
      </c>
      <c r="BV254" s="261" t="s">
        <v>442</v>
      </c>
      <c r="BW254" s="261" t="s">
        <v>442</v>
      </c>
      <c r="BX254" s="261" t="s">
        <v>442</v>
      </c>
      <c r="BY254" s="261" t="s">
        <v>442</v>
      </c>
      <c r="BZ254" s="261" t="s">
        <v>442</v>
      </c>
      <c r="CA254" s="261" t="s">
        <v>442</v>
      </c>
      <c r="CB254" s="261" t="s">
        <v>442</v>
      </c>
      <c r="CC254" s="290">
        <v>0</v>
      </c>
      <c r="CD254" s="261" t="s">
        <v>442</v>
      </c>
      <c r="CE254" s="261" t="s">
        <v>442</v>
      </c>
      <c r="CF254" s="261" t="s">
        <v>442</v>
      </c>
      <c r="CG254" s="261" t="s">
        <v>442</v>
      </c>
      <c r="CH254" s="261" t="s">
        <v>442</v>
      </c>
      <c r="CI254" s="261" t="s">
        <v>442</v>
      </c>
      <c r="CJ254" s="261" t="s">
        <v>442</v>
      </c>
      <c r="CK254" s="261" t="s">
        <v>442</v>
      </c>
      <c r="CL254" s="261" t="s">
        <v>442</v>
      </c>
      <c r="CM254" s="261" t="s">
        <v>442</v>
      </c>
      <c r="CN254" s="261" t="s">
        <v>442</v>
      </c>
      <c r="CO254" s="261" t="s">
        <v>442</v>
      </c>
      <c r="CP254" s="261" t="s">
        <v>442</v>
      </c>
      <c r="CQ254" s="261" t="s">
        <v>442</v>
      </c>
      <c r="CR254" s="261" t="s">
        <v>588</v>
      </c>
      <c r="CS254" s="261" t="s">
        <v>433</v>
      </c>
      <c r="CT254" s="261" t="s">
        <v>442</v>
      </c>
      <c r="CU254" s="261" t="s">
        <v>589</v>
      </c>
      <c r="CV254" s="261" t="s">
        <v>442</v>
      </c>
      <c r="CW254" s="261" t="s">
        <v>442</v>
      </c>
      <c r="CX254" s="293">
        <f t="shared" ref="CX254:CX280" si="67">AV254/CY254</f>
        <v>0.59180401667398563</v>
      </c>
      <c r="CY254" s="289">
        <v>1812644</v>
      </c>
      <c r="CZ254" s="287">
        <v>45274</v>
      </c>
      <c r="DA254" s="293">
        <v>0.73494538224567274</v>
      </c>
      <c r="DB254" s="261" t="s">
        <v>442</v>
      </c>
      <c r="DC254" s="261" t="s">
        <v>442</v>
      </c>
      <c r="DD254" s="261" t="s">
        <v>577</v>
      </c>
    </row>
    <row r="255" spans="1:108">
      <c r="A255" s="264" t="s">
        <v>380</v>
      </c>
      <c r="B255" s="284">
        <v>2490</v>
      </c>
      <c r="C255" s="284">
        <f t="shared" si="48"/>
        <v>2490</v>
      </c>
      <c r="D255" s="285">
        <v>11358</v>
      </c>
      <c r="E255" s="286">
        <f t="shared" si="49"/>
        <v>11358</v>
      </c>
      <c r="F255" s="287">
        <v>45869</v>
      </c>
      <c r="G255" s="285" t="s">
        <v>159</v>
      </c>
      <c r="H255" s="285" t="s">
        <v>573</v>
      </c>
      <c r="I255" s="261">
        <v>2021</v>
      </c>
      <c r="J255" s="261" t="s">
        <v>574</v>
      </c>
      <c r="K255" s="261" t="s">
        <v>575</v>
      </c>
      <c r="L255" s="288">
        <v>4748919</v>
      </c>
      <c r="M255" s="261" t="s">
        <v>576</v>
      </c>
      <c r="N255" s="261" t="s">
        <v>577</v>
      </c>
      <c r="O255" s="261" t="s">
        <v>578</v>
      </c>
      <c r="P255" s="287">
        <v>45443</v>
      </c>
      <c r="Q255" s="287" t="s">
        <v>592</v>
      </c>
      <c r="R255" s="261" t="s">
        <v>577</v>
      </c>
      <c r="S255" s="261" t="s">
        <v>580</v>
      </c>
      <c r="T255" s="261">
        <v>2</v>
      </c>
      <c r="U255" s="288">
        <v>0</v>
      </c>
      <c r="V255" s="289">
        <v>0</v>
      </c>
      <c r="W255" s="261" t="str">
        <f t="shared" si="50"/>
        <v>PERF</v>
      </c>
      <c r="X255" s="261" t="s">
        <v>581</v>
      </c>
      <c r="Y255" s="261" t="s">
        <v>581</v>
      </c>
      <c r="Z255" s="261" t="s">
        <v>573</v>
      </c>
      <c r="AA255" s="264" t="s">
        <v>380</v>
      </c>
      <c r="AB255" s="286">
        <f t="shared" si="51"/>
        <v>2490</v>
      </c>
      <c r="AC255" s="286">
        <v>8456</v>
      </c>
      <c r="AD255" s="286">
        <f t="shared" si="52"/>
        <v>8456</v>
      </c>
      <c r="AE255" s="261" t="s">
        <v>593</v>
      </c>
      <c r="AF255" s="261" t="s">
        <v>583</v>
      </c>
      <c r="AG255" s="290">
        <v>20859224</v>
      </c>
      <c r="AH255" s="261" t="s">
        <v>583</v>
      </c>
      <c r="AI255" s="291">
        <v>45232</v>
      </c>
      <c r="AJ255" s="261" t="s">
        <v>584</v>
      </c>
      <c r="AK255" s="292">
        <v>45729</v>
      </c>
      <c r="AL255" s="292" t="s">
        <v>585</v>
      </c>
      <c r="AM255" s="292" t="s">
        <v>442</v>
      </c>
      <c r="AN255" s="261" t="s">
        <v>442</v>
      </c>
      <c r="AO255" s="261" t="s">
        <v>442</v>
      </c>
      <c r="AP255" s="261" t="s">
        <v>442</v>
      </c>
      <c r="AQ255" s="261" t="s">
        <v>442</v>
      </c>
      <c r="AR255" s="290">
        <v>165</v>
      </c>
      <c r="AS255" s="287">
        <f t="shared" si="65"/>
        <v>50819</v>
      </c>
      <c r="AT255" s="261">
        <v>180</v>
      </c>
      <c r="AU255" s="261" t="s">
        <v>442</v>
      </c>
      <c r="AV255" s="290">
        <v>12150456</v>
      </c>
      <c r="AW255" s="290">
        <v>9407214.9600000009</v>
      </c>
      <c r="AX255" s="261" t="s">
        <v>442</v>
      </c>
      <c r="AY255" s="261" t="s">
        <v>442</v>
      </c>
      <c r="AZ255" s="290">
        <v>12150456</v>
      </c>
      <c r="BA255" s="261">
        <v>100</v>
      </c>
      <c r="BB255" s="261" t="s">
        <v>442</v>
      </c>
      <c r="BC255" s="261" t="s">
        <v>586</v>
      </c>
      <c r="BD255" s="261" t="s">
        <v>586</v>
      </c>
      <c r="BE255" s="289">
        <v>134672</v>
      </c>
      <c r="BF255" s="261" t="s">
        <v>442</v>
      </c>
      <c r="BG255" s="261" t="s">
        <v>442</v>
      </c>
      <c r="BH255" s="261" t="s">
        <v>587</v>
      </c>
      <c r="BI255" s="293">
        <v>0.15210000000000001</v>
      </c>
      <c r="BJ255" s="261" t="s">
        <v>591</v>
      </c>
      <c r="BK255" s="261" t="s">
        <v>442</v>
      </c>
      <c r="BL255" s="294">
        <f t="shared" si="66"/>
        <v>7.8000000000000014E-2</v>
      </c>
      <c r="BM255" s="261" t="s">
        <v>442</v>
      </c>
      <c r="BN255" s="261" t="s">
        <v>442</v>
      </c>
      <c r="BO255" s="261" t="s">
        <v>442</v>
      </c>
      <c r="BP255" s="261" t="s">
        <v>442</v>
      </c>
      <c r="BQ255" s="261" t="s">
        <v>442</v>
      </c>
      <c r="BR255" s="261" t="s">
        <v>442</v>
      </c>
      <c r="BS255" s="261" t="s">
        <v>442</v>
      </c>
      <c r="BT255" s="261" t="s">
        <v>442</v>
      </c>
      <c r="BU255" s="261" t="s">
        <v>442</v>
      </c>
      <c r="BV255" s="261" t="s">
        <v>442</v>
      </c>
      <c r="BW255" s="261" t="s">
        <v>442</v>
      </c>
      <c r="BX255" s="261" t="s">
        <v>442</v>
      </c>
      <c r="BY255" s="261" t="s">
        <v>442</v>
      </c>
      <c r="BZ255" s="261" t="s">
        <v>442</v>
      </c>
      <c r="CA255" s="261" t="s">
        <v>442</v>
      </c>
      <c r="CB255" s="261" t="s">
        <v>442</v>
      </c>
      <c r="CC255" s="290">
        <v>0</v>
      </c>
      <c r="CD255" s="261" t="s">
        <v>442</v>
      </c>
      <c r="CE255" s="261" t="s">
        <v>442</v>
      </c>
      <c r="CF255" s="261" t="s">
        <v>442</v>
      </c>
      <c r="CG255" s="261" t="s">
        <v>442</v>
      </c>
      <c r="CH255" s="261" t="s">
        <v>442</v>
      </c>
      <c r="CI255" s="261" t="s">
        <v>442</v>
      </c>
      <c r="CJ255" s="261" t="s">
        <v>442</v>
      </c>
      <c r="CK255" s="261" t="s">
        <v>442</v>
      </c>
      <c r="CL255" s="261" t="s">
        <v>442</v>
      </c>
      <c r="CM255" s="261" t="s">
        <v>442</v>
      </c>
      <c r="CN255" s="261" t="s">
        <v>442</v>
      </c>
      <c r="CO255" s="261" t="s">
        <v>442</v>
      </c>
      <c r="CP255" s="261" t="s">
        <v>442</v>
      </c>
      <c r="CQ255" s="261" t="s">
        <v>442</v>
      </c>
      <c r="CR255" s="261" t="s">
        <v>588</v>
      </c>
      <c r="CS255" s="261" t="s">
        <v>433</v>
      </c>
      <c r="CT255" s="261" t="s">
        <v>442</v>
      </c>
      <c r="CU255" s="261" t="s">
        <v>589</v>
      </c>
      <c r="CV255" s="261" t="s">
        <v>442</v>
      </c>
      <c r="CW255" s="261" t="s">
        <v>442</v>
      </c>
      <c r="CX255" s="293">
        <f t="shared" si="67"/>
        <v>0.58249798746108672</v>
      </c>
      <c r="CY255" s="289">
        <v>20859224</v>
      </c>
      <c r="CZ255" s="287">
        <v>45239</v>
      </c>
      <c r="DA255" s="293">
        <v>0.58249798746108672</v>
      </c>
      <c r="DB255" s="261" t="s">
        <v>442</v>
      </c>
      <c r="DC255" s="261" t="s">
        <v>442</v>
      </c>
      <c r="DD255" s="261" t="s">
        <v>577</v>
      </c>
    </row>
    <row r="256" spans="1:108">
      <c r="A256" s="264" t="s">
        <v>380</v>
      </c>
      <c r="B256" s="284">
        <v>2557</v>
      </c>
      <c r="C256" s="284">
        <f t="shared" si="48"/>
        <v>2557</v>
      </c>
      <c r="D256" s="285">
        <v>11423</v>
      </c>
      <c r="E256" s="286">
        <f t="shared" si="49"/>
        <v>11423</v>
      </c>
      <c r="F256" s="287">
        <v>45869</v>
      </c>
      <c r="G256" s="285" t="s">
        <v>159</v>
      </c>
      <c r="H256" s="285" t="s">
        <v>573</v>
      </c>
      <c r="I256" s="261">
        <v>2021</v>
      </c>
      <c r="J256" s="261" t="s">
        <v>574</v>
      </c>
      <c r="K256" s="261" t="s">
        <v>575</v>
      </c>
      <c r="L256" s="288">
        <v>1832788</v>
      </c>
      <c r="M256" s="261" t="s">
        <v>576</v>
      </c>
      <c r="N256" s="261" t="s">
        <v>577</v>
      </c>
      <c r="O256" s="261" t="s">
        <v>578</v>
      </c>
      <c r="P256" s="287">
        <v>45625</v>
      </c>
      <c r="Q256" s="287" t="s">
        <v>579</v>
      </c>
      <c r="R256" s="261" t="s">
        <v>577</v>
      </c>
      <c r="S256" s="261" t="s">
        <v>580</v>
      </c>
      <c r="T256" s="261">
        <v>5</v>
      </c>
      <c r="U256" s="288">
        <v>0</v>
      </c>
      <c r="V256" s="289">
        <v>0</v>
      </c>
      <c r="W256" s="261" t="str">
        <f t="shared" si="50"/>
        <v>PERF</v>
      </c>
      <c r="X256" s="261" t="s">
        <v>581</v>
      </c>
      <c r="Y256" s="261" t="s">
        <v>581</v>
      </c>
      <c r="Z256" s="261" t="s">
        <v>573</v>
      </c>
      <c r="AA256" s="264" t="s">
        <v>380</v>
      </c>
      <c r="AB256" s="286">
        <f t="shared" si="51"/>
        <v>2557</v>
      </c>
      <c r="AC256" s="286">
        <v>9293</v>
      </c>
      <c r="AD256" s="286">
        <f t="shared" si="52"/>
        <v>9293</v>
      </c>
      <c r="AE256" s="261" t="s">
        <v>593</v>
      </c>
      <c r="AF256" s="261" t="s">
        <v>583</v>
      </c>
      <c r="AG256" s="290">
        <v>5170300</v>
      </c>
      <c r="AH256" s="261" t="s">
        <v>583</v>
      </c>
      <c r="AI256" s="291">
        <v>45404</v>
      </c>
      <c r="AJ256" s="261" t="s">
        <v>584</v>
      </c>
      <c r="AK256" s="292">
        <v>45729</v>
      </c>
      <c r="AL256" s="292" t="s">
        <v>585</v>
      </c>
      <c r="AM256" s="292" t="s">
        <v>442</v>
      </c>
      <c r="AN256" s="261" t="s">
        <v>442</v>
      </c>
      <c r="AO256" s="261" t="s">
        <v>442</v>
      </c>
      <c r="AP256" s="261" t="s">
        <v>442</v>
      </c>
      <c r="AQ256" s="261" t="s">
        <v>442</v>
      </c>
      <c r="AR256" s="290">
        <v>171</v>
      </c>
      <c r="AS256" s="287">
        <f t="shared" si="65"/>
        <v>50999</v>
      </c>
      <c r="AT256" s="261">
        <v>180</v>
      </c>
      <c r="AU256" s="261" t="s">
        <v>442</v>
      </c>
      <c r="AV256" s="290">
        <v>2809232</v>
      </c>
      <c r="AW256" s="290">
        <v>2741122.31</v>
      </c>
      <c r="AX256" s="261" t="s">
        <v>442</v>
      </c>
      <c r="AY256" s="261" t="s">
        <v>442</v>
      </c>
      <c r="AZ256" s="290">
        <v>2809232</v>
      </c>
      <c r="BA256" s="261">
        <v>100</v>
      </c>
      <c r="BB256" s="261" t="s">
        <v>442</v>
      </c>
      <c r="BC256" s="261" t="s">
        <v>586</v>
      </c>
      <c r="BD256" s="261" t="s">
        <v>586</v>
      </c>
      <c r="BE256" s="289">
        <v>38849</v>
      </c>
      <c r="BF256" s="261" t="s">
        <v>442</v>
      </c>
      <c r="BG256" s="261" t="s">
        <v>442</v>
      </c>
      <c r="BH256" s="261" t="s">
        <v>587</v>
      </c>
      <c r="BI256" s="293">
        <v>0.15210000000000001</v>
      </c>
      <c r="BJ256" s="261" t="s">
        <v>591</v>
      </c>
      <c r="BK256" s="261" t="s">
        <v>442</v>
      </c>
      <c r="BL256" s="294">
        <f t="shared" si="66"/>
        <v>7.8000000000000014E-2</v>
      </c>
      <c r="BM256" s="261" t="s">
        <v>442</v>
      </c>
      <c r="BN256" s="261" t="s">
        <v>442</v>
      </c>
      <c r="BO256" s="261" t="s">
        <v>442</v>
      </c>
      <c r="BP256" s="261" t="s">
        <v>442</v>
      </c>
      <c r="BQ256" s="261" t="s">
        <v>442</v>
      </c>
      <c r="BR256" s="261" t="s">
        <v>442</v>
      </c>
      <c r="BS256" s="261" t="s">
        <v>442</v>
      </c>
      <c r="BT256" s="261" t="s">
        <v>442</v>
      </c>
      <c r="BU256" s="261" t="s">
        <v>442</v>
      </c>
      <c r="BV256" s="261" t="s">
        <v>442</v>
      </c>
      <c r="BW256" s="261" t="s">
        <v>442</v>
      </c>
      <c r="BX256" s="261" t="s">
        <v>442</v>
      </c>
      <c r="BY256" s="261" t="s">
        <v>442</v>
      </c>
      <c r="BZ256" s="261" t="s">
        <v>442</v>
      </c>
      <c r="CA256" s="261" t="s">
        <v>442</v>
      </c>
      <c r="CB256" s="261" t="s">
        <v>442</v>
      </c>
      <c r="CC256" s="290">
        <v>0</v>
      </c>
      <c r="CD256" s="261" t="s">
        <v>442</v>
      </c>
      <c r="CE256" s="261" t="s">
        <v>442</v>
      </c>
      <c r="CF256" s="261" t="s">
        <v>442</v>
      </c>
      <c r="CG256" s="261" t="s">
        <v>442</v>
      </c>
      <c r="CH256" s="261" t="s">
        <v>442</v>
      </c>
      <c r="CI256" s="261" t="s">
        <v>442</v>
      </c>
      <c r="CJ256" s="261" t="s">
        <v>442</v>
      </c>
      <c r="CK256" s="261" t="s">
        <v>442</v>
      </c>
      <c r="CL256" s="261" t="s">
        <v>442</v>
      </c>
      <c r="CM256" s="261" t="s">
        <v>442</v>
      </c>
      <c r="CN256" s="261" t="s">
        <v>442</v>
      </c>
      <c r="CO256" s="261" t="s">
        <v>442</v>
      </c>
      <c r="CP256" s="261" t="s">
        <v>442</v>
      </c>
      <c r="CQ256" s="261" t="s">
        <v>442</v>
      </c>
      <c r="CR256" s="261" t="s">
        <v>588</v>
      </c>
      <c r="CS256" s="261" t="s">
        <v>433</v>
      </c>
      <c r="CT256" s="261" t="s">
        <v>442</v>
      </c>
      <c r="CU256" s="261" t="s">
        <v>589</v>
      </c>
      <c r="CV256" s="261" t="s">
        <v>442</v>
      </c>
      <c r="CW256" s="261" t="s">
        <v>442</v>
      </c>
      <c r="CX256" s="293">
        <f t="shared" si="67"/>
        <v>0.28602529052994408</v>
      </c>
      <c r="CY256" s="289">
        <v>9821621</v>
      </c>
      <c r="CZ256" s="287">
        <v>45432</v>
      </c>
      <c r="DA256" s="293">
        <v>0.60396433615310574</v>
      </c>
      <c r="DB256" s="261" t="s">
        <v>442</v>
      </c>
      <c r="DC256" s="261" t="s">
        <v>442</v>
      </c>
      <c r="DD256" s="261" t="s">
        <v>577</v>
      </c>
    </row>
    <row r="257" spans="1:108">
      <c r="A257" s="264" t="s">
        <v>380</v>
      </c>
      <c r="B257" s="284">
        <v>2533</v>
      </c>
      <c r="C257" s="284">
        <f t="shared" si="48"/>
        <v>2533</v>
      </c>
      <c r="D257" s="285">
        <v>11421</v>
      </c>
      <c r="E257" s="286">
        <f t="shared" si="49"/>
        <v>11421</v>
      </c>
      <c r="F257" s="287">
        <v>45869</v>
      </c>
      <c r="G257" s="285" t="s">
        <v>159</v>
      </c>
      <c r="H257" s="285" t="s">
        <v>573</v>
      </c>
      <c r="I257" s="261">
        <v>2021</v>
      </c>
      <c r="J257" s="261" t="s">
        <v>574</v>
      </c>
      <c r="K257" s="261" t="s">
        <v>575</v>
      </c>
      <c r="L257" s="288">
        <v>707206</v>
      </c>
      <c r="M257" s="261" t="s">
        <v>576</v>
      </c>
      <c r="N257" s="261" t="s">
        <v>577</v>
      </c>
      <c r="O257" s="261" t="s">
        <v>578</v>
      </c>
      <c r="P257" s="287">
        <v>45558</v>
      </c>
      <c r="Q257" s="287" t="s">
        <v>592</v>
      </c>
      <c r="R257" s="261" t="s">
        <v>577</v>
      </c>
      <c r="S257" s="261" t="s">
        <v>580</v>
      </c>
      <c r="T257" s="261">
        <v>8</v>
      </c>
      <c r="U257" s="288">
        <v>0</v>
      </c>
      <c r="V257" s="289">
        <v>0</v>
      </c>
      <c r="W257" s="261" t="str">
        <f t="shared" si="50"/>
        <v>PERF</v>
      </c>
      <c r="X257" s="261" t="s">
        <v>581</v>
      </c>
      <c r="Y257" s="261" t="s">
        <v>581</v>
      </c>
      <c r="Z257" s="261" t="s">
        <v>573</v>
      </c>
      <c r="AA257" s="264" t="s">
        <v>380</v>
      </c>
      <c r="AB257" s="286">
        <f t="shared" si="51"/>
        <v>2533</v>
      </c>
      <c r="AC257" s="286">
        <v>9296</v>
      </c>
      <c r="AD257" s="286">
        <f t="shared" si="52"/>
        <v>9296</v>
      </c>
      <c r="AE257" s="261" t="s">
        <v>582</v>
      </c>
      <c r="AF257" s="261" t="s">
        <v>583</v>
      </c>
      <c r="AG257" s="290">
        <v>1302282</v>
      </c>
      <c r="AH257" s="261" t="s">
        <v>583</v>
      </c>
      <c r="AI257" s="291">
        <v>45418</v>
      </c>
      <c r="AJ257" s="261" t="s">
        <v>584</v>
      </c>
      <c r="AK257" s="292">
        <v>45730</v>
      </c>
      <c r="AL257" s="292" t="s">
        <v>585</v>
      </c>
      <c r="AM257" s="292" t="s">
        <v>442</v>
      </c>
      <c r="AN257" s="261" t="s">
        <v>442</v>
      </c>
      <c r="AO257" s="261" t="s">
        <v>442</v>
      </c>
      <c r="AP257" s="261" t="s">
        <v>442</v>
      </c>
      <c r="AQ257" s="261" t="s">
        <v>442</v>
      </c>
      <c r="AR257" s="290">
        <v>169</v>
      </c>
      <c r="AS257" s="287">
        <f t="shared" si="65"/>
        <v>50939</v>
      </c>
      <c r="AT257" s="261">
        <v>180</v>
      </c>
      <c r="AU257" s="261" t="s">
        <v>442</v>
      </c>
      <c r="AV257" s="290">
        <v>770863</v>
      </c>
      <c r="AW257" s="290">
        <v>707956.21</v>
      </c>
      <c r="AX257" s="261" t="s">
        <v>442</v>
      </c>
      <c r="AY257" s="261" t="s">
        <v>442</v>
      </c>
      <c r="AZ257" s="290">
        <v>770863</v>
      </c>
      <c r="BA257" s="261">
        <v>100</v>
      </c>
      <c r="BB257" s="261" t="s">
        <v>442</v>
      </c>
      <c r="BC257" s="261" t="s">
        <v>586</v>
      </c>
      <c r="BD257" s="261" t="s">
        <v>586</v>
      </c>
      <c r="BE257" s="289">
        <v>10083</v>
      </c>
      <c r="BF257" s="261" t="s">
        <v>442</v>
      </c>
      <c r="BG257" s="261" t="s">
        <v>442</v>
      </c>
      <c r="BH257" s="261" t="s">
        <v>587</v>
      </c>
      <c r="BI257" s="293">
        <v>0.15210000000000001</v>
      </c>
      <c r="BJ257" s="261" t="s">
        <v>591</v>
      </c>
      <c r="BK257" s="261" t="s">
        <v>442</v>
      </c>
      <c r="BL257" s="294">
        <f t="shared" si="66"/>
        <v>7.8000000000000014E-2</v>
      </c>
      <c r="BM257" s="261" t="s">
        <v>442</v>
      </c>
      <c r="BN257" s="261" t="s">
        <v>442</v>
      </c>
      <c r="BO257" s="261" t="s">
        <v>442</v>
      </c>
      <c r="BP257" s="261" t="s">
        <v>442</v>
      </c>
      <c r="BQ257" s="261" t="s">
        <v>442</v>
      </c>
      <c r="BR257" s="261" t="s">
        <v>442</v>
      </c>
      <c r="BS257" s="261" t="s">
        <v>442</v>
      </c>
      <c r="BT257" s="261" t="s">
        <v>442</v>
      </c>
      <c r="BU257" s="261" t="s">
        <v>442</v>
      </c>
      <c r="BV257" s="261" t="s">
        <v>442</v>
      </c>
      <c r="BW257" s="261" t="s">
        <v>442</v>
      </c>
      <c r="BX257" s="261" t="s">
        <v>442</v>
      </c>
      <c r="BY257" s="261" t="s">
        <v>442</v>
      </c>
      <c r="BZ257" s="261" t="s">
        <v>442</v>
      </c>
      <c r="CA257" s="261" t="s">
        <v>442</v>
      </c>
      <c r="CB257" s="261" t="s">
        <v>442</v>
      </c>
      <c r="CC257" s="290">
        <v>0</v>
      </c>
      <c r="CD257" s="261" t="s">
        <v>442</v>
      </c>
      <c r="CE257" s="261" t="s">
        <v>442</v>
      </c>
      <c r="CF257" s="261" t="s">
        <v>442</v>
      </c>
      <c r="CG257" s="261" t="s">
        <v>442</v>
      </c>
      <c r="CH257" s="261" t="s">
        <v>442</v>
      </c>
      <c r="CI257" s="261" t="s">
        <v>442</v>
      </c>
      <c r="CJ257" s="261" t="s">
        <v>442</v>
      </c>
      <c r="CK257" s="261" t="s">
        <v>442</v>
      </c>
      <c r="CL257" s="261" t="s">
        <v>442</v>
      </c>
      <c r="CM257" s="261" t="s">
        <v>442</v>
      </c>
      <c r="CN257" s="261" t="s">
        <v>442</v>
      </c>
      <c r="CO257" s="261" t="s">
        <v>442</v>
      </c>
      <c r="CP257" s="261" t="s">
        <v>442</v>
      </c>
      <c r="CQ257" s="261" t="s">
        <v>442</v>
      </c>
      <c r="CR257" s="261" t="s">
        <v>588</v>
      </c>
      <c r="CS257" s="261" t="s">
        <v>433</v>
      </c>
      <c r="CT257" s="261" t="s">
        <v>442</v>
      </c>
      <c r="CU257" s="261" t="s">
        <v>589</v>
      </c>
      <c r="CV257" s="261" t="s">
        <v>442</v>
      </c>
      <c r="CW257" s="261" t="s">
        <v>442</v>
      </c>
      <c r="CX257" s="293">
        <f t="shared" si="67"/>
        <v>0.29596623465578115</v>
      </c>
      <c r="CY257" s="289">
        <v>2604564</v>
      </c>
      <c r="CZ257" s="287">
        <v>45418</v>
      </c>
      <c r="DA257" s="293">
        <v>0.59193246931156229</v>
      </c>
      <c r="DB257" s="261" t="s">
        <v>442</v>
      </c>
      <c r="DC257" s="261" t="s">
        <v>442</v>
      </c>
      <c r="DD257" s="261" t="s">
        <v>577</v>
      </c>
    </row>
    <row r="258" spans="1:108">
      <c r="A258" s="264" t="s">
        <v>380</v>
      </c>
      <c r="B258" s="284">
        <v>2567</v>
      </c>
      <c r="C258" s="284">
        <f t="shared" si="48"/>
        <v>2567</v>
      </c>
      <c r="D258" s="285">
        <v>11487</v>
      </c>
      <c r="E258" s="286">
        <f t="shared" si="49"/>
        <v>11487</v>
      </c>
      <c r="F258" s="287">
        <v>45869</v>
      </c>
      <c r="G258" s="285" t="s">
        <v>159</v>
      </c>
      <c r="H258" s="285" t="s">
        <v>573</v>
      </c>
      <c r="I258" s="261">
        <v>2021</v>
      </c>
      <c r="J258" s="261" t="s">
        <v>574</v>
      </c>
      <c r="K258" s="261" t="s">
        <v>575</v>
      </c>
      <c r="L258" s="288">
        <v>398544</v>
      </c>
      <c r="M258" s="261" t="s">
        <v>576</v>
      </c>
      <c r="N258" s="261" t="s">
        <v>577</v>
      </c>
      <c r="O258" s="261" t="s">
        <v>578</v>
      </c>
      <c r="P258" s="287">
        <v>45691</v>
      </c>
      <c r="Q258" s="287" t="s">
        <v>579</v>
      </c>
      <c r="R258" s="261" t="s">
        <v>577</v>
      </c>
      <c r="S258" s="261" t="s">
        <v>580</v>
      </c>
      <c r="T258" s="261">
        <v>2</v>
      </c>
      <c r="U258" s="288">
        <v>0</v>
      </c>
      <c r="V258" s="289">
        <v>0</v>
      </c>
      <c r="W258" s="261" t="str">
        <f t="shared" si="50"/>
        <v>PERF</v>
      </c>
      <c r="X258" s="261" t="s">
        <v>581</v>
      </c>
      <c r="Y258" s="261" t="s">
        <v>581</v>
      </c>
      <c r="Z258" s="261" t="s">
        <v>573</v>
      </c>
      <c r="AA258" s="264" t="s">
        <v>380</v>
      </c>
      <c r="AB258" s="286">
        <f t="shared" si="51"/>
        <v>2567</v>
      </c>
      <c r="AC258" s="286">
        <v>9323</v>
      </c>
      <c r="AD258" s="286">
        <f t="shared" si="52"/>
        <v>9323</v>
      </c>
      <c r="AE258" s="261" t="s">
        <v>582</v>
      </c>
      <c r="AF258" s="261" t="s">
        <v>583</v>
      </c>
      <c r="AG258" s="290">
        <v>1932444</v>
      </c>
      <c r="AH258" s="261" t="s">
        <v>583</v>
      </c>
      <c r="AI258" s="291">
        <v>45512</v>
      </c>
      <c r="AJ258" s="261" t="s">
        <v>584</v>
      </c>
      <c r="AK258" s="292">
        <v>45730</v>
      </c>
      <c r="AL258" s="292" t="s">
        <v>585</v>
      </c>
      <c r="AM258" s="292" t="s">
        <v>442</v>
      </c>
      <c r="AN258" s="261" t="s">
        <v>442</v>
      </c>
      <c r="AO258" s="261" t="s">
        <v>442</v>
      </c>
      <c r="AP258" s="261" t="s">
        <v>442</v>
      </c>
      <c r="AQ258" s="261" t="s">
        <v>442</v>
      </c>
      <c r="AR258" s="290">
        <v>173</v>
      </c>
      <c r="AS258" s="287">
        <f t="shared" si="65"/>
        <v>51059</v>
      </c>
      <c r="AT258" s="261">
        <v>180</v>
      </c>
      <c r="AU258" s="261" t="s">
        <v>442</v>
      </c>
      <c r="AV258" s="290">
        <v>1316909</v>
      </c>
      <c r="AW258" s="290">
        <v>1314422.2</v>
      </c>
      <c r="AX258" s="261" t="s">
        <v>442</v>
      </c>
      <c r="AY258" s="261" t="s">
        <v>442</v>
      </c>
      <c r="AZ258" s="290">
        <v>1316909</v>
      </c>
      <c r="BA258" s="261">
        <v>100</v>
      </c>
      <c r="BB258" s="261" t="s">
        <v>442</v>
      </c>
      <c r="BC258" s="261" t="s">
        <v>586</v>
      </c>
      <c r="BD258" s="261" t="s">
        <v>586</v>
      </c>
      <c r="BE258" s="289">
        <v>18967</v>
      </c>
      <c r="BF258" s="261" t="s">
        <v>442</v>
      </c>
      <c r="BG258" s="261" t="s">
        <v>442</v>
      </c>
      <c r="BH258" s="261" t="s">
        <v>587</v>
      </c>
      <c r="BI258" s="293">
        <v>0.15659999999999999</v>
      </c>
      <c r="BJ258" s="261" t="s">
        <v>591</v>
      </c>
      <c r="BK258" s="261" t="s">
        <v>442</v>
      </c>
      <c r="BL258" s="294">
        <f t="shared" si="66"/>
        <v>8.249999999999999E-2</v>
      </c>
      <c r="BM258" s="261" t="s">
        <v>442</v>
      </c>
      <c r="BN258" s="261" t="s">
        <v>442</v>
      </c>
      <c r="BO258" s="261" t="s">
        <v>442</v>
      </c>
      <c r="BP258" s="261" t="s">
        <v>442</v>
      </c>
      <c r="BQ258" s="261" t="s">
        <v>442</v>
      </c>
      <c r="BR258" s="261" t="s">
        <v>442</v>
      </c>
      <c r="BS258" s="261" t="s">
        <v>442</v>
      </c>
      <c r="BT258" s="261" t="s">
        <v>442</v>
      </c>
      <c r="BU258" s="261" t="s">
        <v>442</v>
      </c>
      <c r="BV258" s="261" t="s">
        <v>442</v>
      </c>
      <c r="BW258" s="261" t="s">
        <v>442</v>
      </c>
      <c r="BX258" s="261" t="s">
        <v>442</v>
      </c>
      <c r="BY258" s="261" t="s">
        <v>442</v>
      </c>
      <c r="BZ258" s="261" t="s">
        <v>442</v>
      </c>
      <c r="CA258" s="261" t="s">
        <v>442</v>
      </c>
      <c r="CB258" s="261" t="s">
        <v>442</v>
      </c>
      <c r="CC258" s="290">
        <v>0</v>
      </c>
      <c r="CD258" s="261" t="s">
        <v>442</v>
      </c>
      <c r="CE258" s="261" t="s">
        <v>442</v>
      </c>
      <c r="CF258" s="261" t="s">
        <v>442</v>
      </c>
      <c r="CG258" s="261" t="s">
        <v>442</v>
      </c>
      <c r="CH258" s="261" t="s">
        <v>442</v>
      </c>
      <c r="CI258" s="261" t="s">
        <v>442</v>
      </c>
      <c r="CJ258" s="261" t="s">
        <v>442</v>
      </c>
      <c r="CK258" s="261" t="s">
        <v>442</v>
      </c>
      <c r="CL258" s="261" t="s">
        <v>442</v>
      </c>
      <c r="CM258" s="261" t="s">
        <v>442</v>
      </c>
      <c r="CN258" s="261" t="s">
        <v>442</v>
      </c>
      <c r="CO258" s="261" t="s">
        <v>442</v>
      </c>
      <c r="CP258" s="261" t="s">
        <v>442</v>
      </c>
      <c r="CQ258" s="261" t="s">
        <v>442</v>
      </c>
      <c r="CR258" s="261" t="s">
        <v>588</v>
      </c>
      <c r="CS258" s="261" t="s">
        <v>433</v>
      </c>
      <c r="CT258" s="261" t="s">
        <v>442</v>
      </c>
      <c r="CU258" s="261" t="s">
        <v>589</v>
      </c>
      <c r="CV258" s="261" t="s">
        <v>442</v>
      </c>
      <c r="CW258" s="261" t="s">
        <v>442</v>
      </c>
      <c r="CX258" s="293">
        <f t="shared" si="67"/>
        <v>0.68147330530664796</v>
      </c>
      <c r="CY258" s="289">
        <v>1932444</v>
      </c>
      <c r="CZ258" s="287">
        <v>45569</v>
      </c>
      <c r="DA258" s="293">
        <v>0.68147330530664796</v>
      </c>
      <c r="DB258" s="261" t="s">
        <v>442</v>
      </c>
      <c r="DC258" s="261" t="s">
        <v>442</v>
      </c>
      <c r="DD258" s="261" t="s">
        <v>577</v>
      </c>
    </row>
    <row r="259" spans="1:108">
      <c r="A259" s="264" t="s">
        <v>380</v>
      </c>
      <c r="B259" s="284">
        <v>1490</v>
      </c>
      <c r="C259" s="284">
        <f t="shared" ref="C259:C280" si="68">B259</f>
        <v>1490</v>
      </c>
      <c r="D259" s="285">
        <v>9120</v>
      </c>
      <c r="E259" s="286">
        <f t="shared" ref="E259:E280" si="69">D259</f>
        <v>9120</v>
      </c>
      <c r="F259" s="287">
        <v>45869</v>
      </c>
      <c r="G259" s="285" t="s">
        <v>159</v>
      </c>
      <c r="H259" s="285" t="s">
        <v>573</v>
      </c>
      <c r="I259" s="261">
        <v>2021</v>
      </c>
      <c r="J259" s="261" t="s">
        <v>574</v>
      </c>
      <c r="K259" s="261" t="s">
        <v>575</v>
      </c>
      <c r="L259" s="288">
        <v>1875708</v>
      </c>
      <c r="M259" s="261" t="s">
        <v>576</v>
      </c>
      <c r="N259" s="261" t="s">
        <v>577</v>
      </c>
      <c r="O259" s="261" t="s">
        <v>578</v>
      </c>
      <c r="P259" s="287">
        <v>42207</v>
      </c>
      <c r="Q259" s="287" t="s">
        <v>579</v>
      </c>
      <c r="R259" s="261" t="s">
        <v>577</v>
      </c>
      <c r="S259" s="261" t="s">
        <v>580</v>
      </c>
      <c r="T259" s="261">
        <v>96</v>
      </c>
      <c r="U259" s="288">
        <v>0</v>
      </c>
      <c r="V259" s="289">
        <v>0</v>
      </c>
      <c r="W259" s="261" t="str">
        <f t="shared" ref="W259:W280" si="70">IF(V259&gt;0,"ARRE","PERF")</f>
        <v>PERF</v>
      </c>
      <c r="X259" s="261" t="s">
        <v>581</v>
      </c>
      <c r="Y259" s="261" t="s">
        <v>581</v>
      </c>
      <c r="Z259" s="261" t="s">
        <v>573</v>
      </c>
      <c r="AA259" s="264" t="s">
        <v>380</v>
      </c>
      <c r="AB259" s="286">
        <f t="shared" ref="AB259:AB280" si="71">C259</f>
        <v>1490</v>
      </c>
      <c r="AC259" s="286">
        <v>7383</v>
      </c>
      <c r="AD259" s="286">
        <f t="shared" ref="AD259:AD280" si="72">AC259</f>
        <v>7383</v>
      </c>
      <c r="AE259" s="261" t="s">
        <v>582</v>
      </c>
      <c r="AF259" s="261" t="s">
        <v>583</v>
      </c>
      <c r="AG259" s="290">
        <v>5954351</v>
      </c>
      <c r="AH259" s="261" t="s">
        <v>583</v>
      </c>
      <c r="AI259" s="291">
        <v>42045</v>
      </c>
      <c r="AJ259" s="261" t="s">
        <v>584</v>
      </c>
      <c r="AK259" s="292">
        <v>45730</v>
      </c>
      <c r="AL259" s="292" t="s">
        <v>585</v>
      </c>
      <c r="AM259" s="292">
        <v>45828</v>
      </c>
      <c r="AN259" s="261" t="s">
        <v>442</v>
      </c>
      <c r="AO259" s="261" t="s">
        <v>442</v>
      </c>
      <c r="AP259" s="261" t="s">
        <v>442</v>
      </c>
      <c r="AQ259" s="261" t="s">
        <v>442</v>
      </c>
      <c r="AR259" s="290">
        <v>59</v>
      </c>
      <c r="AS259" s="287">
        <f t="shared" si="65"/>
        <v>47639</v>
      </c>
      <c r="AT259" s="261">
        <v>180</v>
      </c>
      <c r="AU259" s="261" t="s">
        <v>442</v>
      </c>
      <c r="AV259" s="290">
        <v>4964893</v>
      </c>
      <c r="AW259" s="290">
        <v>-6583.54</v>
      </c>
      <c r="AX259" s="261" t="s">
        <v>442</v>
      </c>
      <c r="AY259" s="261" t="s">
        <v>442</v>
      </c>
      <c r="AZ259" s="290">
        <v>4964893</v>
      </c>
      <c r="BA259" s="261">
        <v>100</v>
      </c>
      <c r="BB259" s="261" t="s">
        <v>442</v>
      </c>
      <c r="BC259" s="261" t="s">
        <v>586</v>
      </c>
      <c r="BD259" s="261" t="s">
        <v>586</v>
      </c>
      <c r="BE259" s="289">
        <v>0</v>
      </c>
      <c r="BF259" s="261" t="s">
        <v>442</v>
      </c>
      <c r="BG259" s="261" t="s">
        <v>442</v>
      </c>
      <c r="BH259" s="261" t="s">
        <v>587</v>
      </c>
      <c r="BI259" s="293">
        <v>0.14249999999999999</v>
      </c>
      <c r="BJ259" s="261" t="s">
        <v>596</v>
      </c>
      <c r="BK259" s="261" t="s">
        <v>442</v>
      </c>
      <c r="BL259" s="294">
        <f t="shared" si="66"/>
        <v>6.8399999999999989E-2</v>
      </c>
      <c r="BM259" s="261" t="s">
        <v>442</v>
      </c>
      <c r="BN259" s="261" t="s">
        <v>442</v>
      </c>
      <c r="BO259" s="261" t="s">
        <v>442</v>
      </c>
      <c r="BP259" s="261" t="s">
        <v>442</v>
      </c>
      <c r="BQ259" s="261" t="s">
        <v>442</v>
      </c>
      <c r="BR259" s="261" t="s">
        <v>442</v>
      </c>
      <c r="BS259" s="261" t="s">
        <v>442</v>
      </c>
      <c r="BT259" s="261" t="s">
        <v>442</v>
      </c>
      <c r="BU259" s="261" t="s">
        <v>442</v>
      </c>
      <c r="BV259" s="261" t="s">
        <v>442</v>
      </c>
      <c r="BW259" s="261" t="s">
        <v>442</v>
      </c>
      <c r="BX259" s="261" t="s">
        <v>442</v>
      </c>
      <c r="BY259" s="261" t="s">
        <v>442</v>
      </c>
      <c r="BZ259" s="261" t="s">
        <v>442</v>
      </c>
      <c r="CA259" s="261" t="s">
        <v>442</v>
      </c>
      <c r="CB259" s="261">
        <v>45828</v>
      </c>
      <c r="CC259" s="290">
        <v>3563145</v>
      </c>
      <c r="CD259" s="261" t="s">
        <v>442</v>
      </c>
      <c r="CE259" s="261" t="s">
        <v>442</v>
      </c>
      <c r="CF259" s="261" t="s">
        <v>442</v>
      </c>
      <c r="CG259" s="261" t="s">
        <v>442</v>
      </c>
      <c r="CH259" s="261" t="s">
        <v>442</v>
      </c>
      <c r="CI259" s="261" t="s">
        <v>442</v>
      </c>
      <c r="CJ259" s="261" t="s">
        <v>442</v>
      </c>
      <c r="CK259" s="261" t="s">
        <v>442</v>
      </c>
      <c r="CL259" s="261" t="s">
        <v>442</v>
      </c>
      <c r="CM259" s="261" t="s">
        <v>442</v>
      </c>
      <c r="CN259" s="261" t="s">
        <v>442</v>
      </c>
      <c r="CO259" s="261" t="s">
        <v>442</v>
      </c>
      <c r="CP259" s="261" t="s">
        <v>442</v>
      </c>
      <c r="CQ259" s="261" t="s">
        <v>442</v>
      </c>
      <c r="CR259" s="261" t="s">
        <v>588</v>
      </c>
      <c r="CS259" s="261" t="s">
        <v>433</v>
      </c>
      <c r="CT259" s="261" t="s">
        <v>442</v>
      </c>
      <c r="CU259" s="261" t="s">
        <v>589</v>
      </c>
      <c r="CV259" s="261" t="s">
        <v>442</v>
      </c>
      <c r="CW259" s="261" t="s">
        <v>442</v>
      </c>
      <c r="CX259" s="293">
        <f t="shared" si="67"/>
        <v>0.63652474358974354</v>
      </c>
      <c r="CY259" s="289">
        <v>7800000</v>
      </c>
      <c r="CZ259" s="287">
        <v>45707</v>
      </c>
      <c r="DA259" s="293">
        <v>0.80257802296210601</v>
      </c>
      <c r="DB259" s="261" t="s">
        <v>442</v>
      </c>
      <c r="DC259" s="261" t="s">
        <v>442</v>
      </c>
      <c r="DD259" s="261" t="s">
        <v>577</v>
      </c>
    </row>
    <row r="260" spans="1:108">
      <c r="A260" s="264" t="s">
        <v>380</v>
      </c>
      <c r="B260" s="284">
        <v>1633</v>
      </c>
      <c r="C260" s="284">
        <f t="shared" si="68"/>
        <v>1633</v>
      </c>
      <c r="D260" s="285">
        <v>9399</v>
      </c>
      <c r="E260" s="286">
        <f t="shared" si="69"/>
        <v>9399</v>
      </c>
      <c r="F260" s="287">
        <v>45869</v>
      </c>
      <c r="G260" s="285" t="s">
        <v>159</v>
      </c>
      <c r="H260" s="285" t="s">
        <v>573</v>
      </c>
      <c r="I260" s="261">
        <v>2021</v>
      </c>
      <c r="J260" s="261" t="s">
        <v>574</v>
      </c>
      <c r="K260" s="261" t="s">
        <v>575</v>
      </c>
      <c r="L260" s="288">
        <v>544699</v>
      </c>
      <c r="M260" s="261" t="s">
        <v>576</v>
      </c>
      <c r="N260" s="261" t="s">
        <v>577</v>
      </c>
      <c r="O260" s="261" t="s">
        <v>578</v>
      </c>
      <c r="P260" s="287">
        <v>42643</v>
      </c>
      <c r="Q260" s="287" t="s">
        <v>579</v>
      </c>
      <c r="R260" s="261" t="s">
        <v>577</v>
      </c>
      <c r="S260" s="261" t="s">
        <v>580</v>
      </c>
      <c r="T260" s="261">
        <v>46</v>
      </c>
      <c r="U260" s="288">
        <v>0</v>
      </c>
      <c r="V260" s="289">
        <v>0</v>
      </c>
      <c r="W260" s="261" t="str">
        <f t="shared" si="70"/>
        <v>PERF</v>
      </c>
      <c r="X260" s="261" t="s">
        <v>581</v>
      </c>
      <c r="Y260" s="261" t="s">
        <v>581</v>
      </c>
      <c r="Z260" s="261" t="s">
        <v>573</v>
      </c>
      <c r="AA260" s="264" t="s">
        <v>380</v>
      </c>
      <c r="AB260" s="286">
        <f t="shared" si="71"/>
        <v>1633</v>
      </c>
      <c r="AC260" s="286">
        <v>7564</v>
      </c>
      <c r="AD260" s="286">
        <f t="shared" si="72"/>
        <v>7564</v>
      </c>
      <c r="AE260" s="261" t="s">
        <v>593</v>
      </c>
      <c r="AF260" s="261" t="s">
        <v>583</v>
      </c>
      <c r="AG260" s="290">
        <v>2203688</v>
      </c>
      <c r="AH260" s="261" t="s">
        <v>583</v>
      </c>
      <c r="AI260" s="291">
        <v>42493</v>
      </c>
      <c r="AJ260" s="261" t="s">
        <v>584</v>
      </c>
      <c r="AK260" s="292">
        <v>45730</v>
      </c>
      <c r="AL260" s="292" t="s">
        <v>585</v>
      </c>
      <c r="AM260" s="292" t="s">
        <v>442</v>
      </c>
      <c r="AN260" s="261" t="s">
        <v>442</v>
      </c>
      <c r="AO260" s="261" t="s">
        <v>442</v>
      </c>
      <c r="AP260" s="261" t="s">
        <v>442</v>
      </c>
      <c r="AQ260" s="261" t="s">
        <v>442</v>
      </c>
      <c r="AR260" s="290">
        <v>73</v>
      </c>
      <c r="AS260" s="287">
        <f t="shared" si="65"/>
        <v>48059</v>
      </c>
      <c r="AT260" s="261">
        <v>180</v>
      </c>
      <c r="AU260" s="261" t="s">
        <v>442</v>
      </c>
      <c r="AV260" s="290">
        <v>2072983</v>
      </c>
      <c r="AW260" s="290">
        <v>1452643.1</v>
      </c>
      <c r="AX260" s="261" t="s">
        <v>442</v>
      </c>
      <c r="AY260" s="261" t="s">
        <v>442</v>
      </c>
      <c r="AZ260" s="290">
        <v>2072983</v>
      </c>
      <c r="BA260" s="261">
        <v>100</v>
      </c>
      <c r="BB260" s="261" t="s">
        <v>442</v>
      </c>
      <c r="BC260" s="261" t="s">
        <v>586</v>
      </c>
      <c r="BD260" s="261" t="s">
        <v>586</v>
      </c>
      <c r="BE260" s="289">
        <v>29444</v>
      </c>
      <c r="BF260" s="261" t="s">
        <v>442</v>
      </c>
      <c r="BG260" s="261" t="s">
        <v>442</v>
      </c>
      <c r="BH260" s="261" t="s">
        <v>587</v>
      </c>
      <c r="BI260" s="293">
        <v>0.14249999999999999</v>
      </c>
      <c r="BJ260" s="261" t="s">
        <v>596</v>
      </c>
      <c r="BK260" s="261" t="s">
        <v>442</v>
      </c>
      <c r="BL260" s="294">
        <f t="shared" si="66"/>
        <v>6.8399999999999989E-2</v>
      </c>
      <c r="BM260" s="261" t="s">
        <v>442</v>
      </c>
      <c r="BN260" s="261" t="s">
        <v>442</v>
      </c>
      <c r="BO260" s="261" t="s">
        <v>442</v>
      </c>
      <c r="BP260" s="261" t="s">
        <v>442</v>
      </c>
      <c r="BQ260" s="261" t="s">
        <v>442</v>
      </c>
      <c r="BR260" s="261" t="s">
        <v>442</v>
      </c>
      <c r="BS260" s="261" t="s">
        <v>442</v>
      </c>
      <c r="BT260" s="261" t="s">
        <v>442</v>
      </c>
      <c r="BU260" s="261" t="s">
        <v>442</v>
      </c>
      <c r="BV260" s="261" t="s">
        <v>442</v>
      </c>
      <c r="BW260" s="261" t="s">
        <v>442</v>
      </c>
      <c r="BX260" s="261" t="s">
        <v>442</v>
      </c>
      <c r="BY260" s="261" t="s">
        <v>442</v>
      </c>
      <c r="BZ260" s="261" t="s">
        <v>442</v>
      </c>
      <c r="CA260" s="261" t="s">
        <v>442</v>
      </c>
      <c r="CB260" s="261" t="s">
        <v>442</v>
      </c>
      <c r="CC260" s="290">
        <v>0</v>
      </c>
      <c r="CD260" s="261" t="s">
        <v>442</v>
      </c>
      <c r="CE260" s="261" t="s">
        <v>442</v>
      </c>
      <c r="CF260" s="261" t="s">
        <v>442</v>
      </c>
      <c r="CG260" s="261" t="s">
        <v>442</v>
      </c>
      <c r="CH260" s="261" t="s">
        <v>442</v>
      </c>
      <c r="CI260" s="261" t="s">
        <v>442</v>
      </c>
      <c r="CJ260" s="261" t="s">
        <v>442</v>
      </c>
      <c r="CK260" s="261" t="s">
        <v>442</v>
      </c>
      <c r="CL260" s="261" t="s">
        <v>442</v>
      </c>
      <c r="CM260" s="261" t="s">
        <v>442</v>
      </c>
      <c r="CN260" s="261" t="s">
        <v>442</v>
      </c>
      <c r="CO260" s="261" t="s">
        <v>442</v>
      </c>
      <c r="CP260" s="261" t="s">
        <v>442</v>
      </c>
      <c r="CQ260" s="261" t="s">
        <v>442</v>
      </c>
      <c r="CR260" s="261" t="s">
        <v>588</v>
      </c>
      <c r="CS260" s="261" t="s">
        <v>433</v>
      </c>
      <c r="CT260" s="261" t="s">
        <v>442</v>
      </c>
      <c r="CU260" s="261" t="s">
        <v>589</v>
      </c>
      <c r="CV260" s="261" t="s">
        <v>442</v>
      </c>
      <c r="CW260" s="261" t="s">
        <v>442</v>
      </c>
      <c r="CX260" s="293">
        <f t="shared" si="67"/>
        <v>0.71421045849724474</v>
      </c>
      <c r="CY260" s="289">
        <v>2902482</v>
      </c>
      <c r="CZ260" s="287">
        <v>45006</v>
      </c>
      <c r="DA260" s="293">
        <v>0.67235101590143287</v>
      </c>
      <c r="DB260" s="261" t="s">
        <v>442</v>
      </c>
      <c r="DC260" s="261" t="s">
        <v>442</v>
      </c>
      <c r="DD260" s="261" t="s">
        <v>577</v>
      </c>
    </row>
    <row r="261" spans="1:108">
      <c r="A261" s="264" t="s">
        <v>380</v>
      </c>
      <c r="B261" s="284">
        <v>2424</v>
      </c>
      <c r="C261" s="284">
        <f t="shared" si="68"/>
        <v>2424</v>
      </c>
      <c r="D261" s="285">
        <v>11174</v>
      </c>
      <c r="E261" s="286">
        <f t="shared" si="69"/>
        <v>11174</v>
      </c>
      <c r="F261" s="287">
        <v>45869</v>
      </c>
      <c r="G261" s="285" t="s">
        <v>159</v>
      </c>
      <c r="H261" s="285" t="s">
        <v>573</v>
      </c>
      <c r="I261" s="261">
        <v>2021</v>
      </c>
      <c r="J261" s="261" t="s">
        <v>574</v>
      </c>
      <c r="K261" s="261" t="s">
        <v>575</v>
      </c>
      <c r="L261" s="288">
        <v>4590000</v>
      </c>
      <c r="M261" s="261" t="s">
        <v>576</v>
      </c>
      <c r="N261" s="261" t="s">
        <v>577</v>
      </c>
      <c r="O261" s="261" t="s">
        <v>578</v>
      </c>
      <c r="P261" s="287">
        <v>45254</v>
      </c>
      <c r="Q261" s="287" t="s">
        <v>595</v>
      </c>
      <c r="R261" s="261" t="s">
        <v>577</v>
      </c>
      <c r="S261" s="261" t="s">
        <v>580</v>
      </c>
      <c r="T261" s="261">
        <v>4</v>
      </c>
      <c r="U261" s="288">
        <v>0</v>
      </c>
      <c r="V261" s="289">
        <v>0</v>
      </c>
      <c r="W261" s="261" t="str">
        <f t="shared" si="70"/>
        <v>PERF</v>
      </c>
      <c r="X261" s="261" t="s">
        <v>581</v>
      </c>
      <c r="Y261" s="261" t="s">
        <v>581</v>
      </c>
      <c r="Z261" s="261" t="s">
        <v>573</v>
      </c>
      <c r="AA261" s="264" t="s">
        <v>380</v>
      </c>
      <c r="AB261" s="286">
        <f t="shared" si="71"/>
        <v>2424</v>
      </c>
      <c r="AC261" s="286">
        <v>8405</v>
      </c>
      <c r="AD261" s="286">
        <f t="shared" si="72"/>
        <v>8405</v>
      </c>
      <c r="AE261" s="261" t="s">
        <v>582</v>
      </c>
      <c r="AF261" s="261" t="s">
        <v>583</v>
      </c>
      <c r="AG261" s="290">
        <v>14429852</v>
      </c>
      <c r="AH261" s="261" t="s">
        <v>583</v>
      </c>
      <c r="AI261" s="291">
        <v>45089</v>
      </c>
      <c r="AJ261" s="261" t="s">
        <v>584</v>
      </c>
      <c r="AK261" s="292">
        <v>45744</v>
      </c>
      <c r="AL261" s="292" t="s">
        <v>585</v>
      </c>
      <c r="AM261" s="292" t="s">
        <v>442</v>
      </c>
      <c r="AN261" s="261" t="s">
        <v>442</v>
      </c>
      <c r="AO261" s="261" t="s">
        <v>442</v>
      </c>
      <c r="AP261" s="261" t="s">
        <v>442</v>
      </c>
      <c r="AQ261" s="261" t="s">
        <v>442</v>
      </c>
      <c r="AR261" s="290">
        <v>171</v>
      </c>
      <c r="AS261" s="287">
        <f t="shared" si="65"/>
        <v>50999</v>
      </c>
      <c r="AT261" s="261">
        <v>180</v>
      </c>
      <c r="AU261" s="261" t="s">
        <v>442</v>
      </c>
      <c r="AV261" s="290">
        <v>15452206</v>
      </c>
      <c r="AW261" s="290">
        <v>14717547.560000001</v>
      </c>
      <c r="AX261" s="261" t="s">
        <v>442</v>
      </c>
      <c r="AY261" s="261" t="s">
        <v>442</v>
      </c>
      <c r="AZ261" s="290">
        <v>15452206</v>
      </c>
      <c r="BA261" s="261">
        <v>100</v>
      </c>
      <c r="BB261" s="261" t="s">
        <v>442</v>
      </c>
      <c r="BC261" s="261" t="s">
        <v>586</v>
      </c>
      <c r="BD261" s="261" t="s">
        <v>586</v>
      </c>
      <c r="BE261" s="289">
        <v>246090</v>
      </c>
      <c r="BF261" s="261" t="s">
        <v>442</v>
      </c>
      <c r="BG261" s="261" t="s">
        <v>442</v>
      </c>
      <c r="BH261" s="261" t="s">
        <v>587</v>
      </c>
      <c r="BI261" s="293">
        <v>0.1421</v>
      </c>
      <c r="BJ261" s="261" t="s">
        <v>591</v>
      </c>
      <c r="BK261" s="261" t="s">
        <v>442</v>
      </c>
      <c r="BL261" s="294">
        <f t="shared" si="66"/>
        <v>6.8000000000000005E-2</v>
      </c>
      <c r="BM261" s="261" t="s">
        <v>442</v>
      </c>
      <c r="BN261" s="261" t="s">
        <v>442</v>
      </c>
      <c r="BO261" s="261" t="s">
        <v>442</v>
      </c>
      <c r="BP261" s="261" t="s">
        <v>442</v>
      </c>
      <c r="BQ261" s="261" t="s">
        <v>442</v>
      </c>
      <c r="BR261" s="261" t="s">
        <v>442</v>
      </c>
      <c r="BS261" s="261" t="s">
        <v>442</v>
      </c>
      <c r="BT261" s="261" t="s">
        <v>442</v>
      </c>
      <c r="BU261" s="261" t="s">
        <v>442</v>
      </c>
      <c r="BV261" s="261" t="s">
        <v>442</v>
      </c>
      <c r="BW261" s="261" t="s">
        <v>442</v>
      </c>
      <c r="BX261" s="261" t="s">
        <v>442</v>
      </c>
      <c r="BY261" s="261" t="s">
        <v>442</v>
      </c>
      <c r="BZ261" s="261" t="s">
        <v>442</v>
      </c>
      <c r="CA261" s="261" t="s">
        <v>442</v>
      </c>
      <c r="CB261" s="261" t="s">
        <v>442</v>
      </c>
      <c r="CC261" s="290">
        <v>0</v>
      </c>
      <c r="CD261" s="261" t="s">
        <v>442</v>
      </c>
      <c r="CE261" s="261" t="s">
        <v>442</v>
      </c>
      <c r="CF261" s="261" t="s">
        <v>442</v>
      </c>
      <c r="CG261" s="261" t="s">
        <v>442</v>
      </c>
      <c r="CH261" s="261" t="s">
        <v>442</v>
      </c>
      <c r="CI261" s="261" t="s">
        <v>442</v>
      </c>
      <c r="CJ261" s="261" t="s">
        <v>442</v>
      </c>
      <c r="CK261" s="261" t="s">
        <v>442</v>
      </c>
      <c r="CL261" s="261" t="s">
        <v>442</v>
      </c>
      <c r="CM261" s="261" t="s">
        <v>442</v>
      </c>
      <c r="CN261" s="261" t="s">
        <v>442</v>
      </c>
      <c r="CO261" s="261" t="s">
        <v>442</v>
      </c>
      <c r="CP261" s="261" t="s">
        <v>442</v>
      </c>
      <c r="CQ261" s="261" t="s">
        <v>442</v>
      </c>
      <c r="CR261" s="261" t="s">
        <v>588</v>
      </c>
      <c r="CS261" s="261" t="s">
        <v>433</v>
      </c>
      <c r="CT261" s="261" t="s">
        <v>442</v>
      </c>
      <c r="CU261" s="261" t="s">
        <v>589</v>
      </c>
      <c r="CV261" s="261" t="s">
        <v>442</v>
      </c>
      <c r="CW261" s="261" t="s">
        <v>442</v>
      </c>
      <c r="CX261" s="293">
        <f t="shared" si="67"/>
        <v>0.65199181434599152</v>
      </c>
      <c r="CY261" s="289">
        <v>23700000</v>
      </c>
      <c r="CZ261" s="287">
        <v>45560</v>
      </c>
      <c r="DA261" s="293">
        <v>0.64646211428883249</v>
      </c>
      <c r="DB261" s="261" t="s">
        <v>442</v>
      </c>
      <c r="DC261" s="261" t="s">
        <v>442</v>
      </c>
      <c r="DD261" s="261" t="s">
        <v>577</v>
      </c>
    </row>
    <row r="262" spans="1:108">
      <c r="A262" s="264" t="s">
        <v>380</v>
      </c>
      <c r="B262" s="284">
        <v>2573</v>
      </c>
      <c r="C262" s="284">
        <f t="shared" si="68"/>
        <v>2573</v>
      </c>
      <c r="D262" s="285">
        <v>11280</v>
      </c>
      <c r="E262" s="286">
        <f t="shared" si="69"/>
        <v>11280</v>
      </c>
      <c r="F262" s="287">
        <v>45869</v>
      </c>
      <c r="G262" s="285" t="s">
        <v>159</v>
      </c>
      <c r="H262" s="285" t="s">
        <v>573</v>
      </c>
      <c r="I262" s="261">
        <v>2021</v>
      </c>
      <c r="J262" s="261" t="s">
        <v>574</v>
      </c>
      <c r="K262" s="261" t="s">
        <v>575</v>
      </c>
      <c r="L262" s="288">
        <v>2884464</v>
      </c>
      <c r="M262" s="261" t="s">
        <v>576</v>
      </c>
      <c r="N262" s="261" t="s">
        <v>577</v>
      </c>
      <c r="O262" s="261" t="s">
        <v>578</v>
      </c>
      <c r="P262" s="287">
        <v>45726</v>
      </c>
      <c r="Q262" s="287" t="s">
        <v>598</v>
      </c>
      <c r="R262" s="261" t="s">
        <v>577</v>
      </c>
      <c r="S262" s="261" t="s">
        <v>580</v>
      </c>
      <c r="T262" s="261">
        <v>2</v>
      </c>
      <c r="U262" s="288">
        <v>0</v>
      </c>
      <c r="V262" s="289">
        <v>0</v>
      </c>
      <c r="W262" s="261" t="str">
        <f t="shared" si="70"/>
        <v>PERF</v>
      </c>
      <c r="X262" s="261" t="s">
        <v>581</v>
      </c>
      <c r="Y262" s="261" t="s">
        <v>581</v>
      </c>
      <c r="Z262" s="261" t="s">
        <v>573</v>
      </c>
      <c r="AA262" s="264" t="s">
        <v>380</v>
      </c>
      <c r="AB262" s="286">
        <f t="shared" si="71"/>
        <v>2573</v>
      </c>
      <c r="AC262" s="286">
        <v>9365</v>
      </c>
      <c r="AD262" s="286">
        <f t="shared" si="72"/>
        <v>9365</v>
      </c>
      <c r="AE262" s="261" t="s">
        <v>597</v>
      </c>
      <c r="AF262" s="261" t="s">
        <v>583</v>
      </c>
      <c r="AG262" s="290">
        <v>5700000</v>
      </c>
      <c r="AH262" s="261" t="s">
        <v>583</v>
      </c>
      <c r="AI262" s="291">
        <v>45600</v>
      </c>
      <c r="AJ262" s="261" t="s">
        <v>584</v>
      </c>
      <c r="AK262" s="292">
        <v>45771</v>
      </c>
      <c r="AL262" s="292" t="s">
        <v>585</v>
      </c>
      <c r="AM262" s="292" t="s">
        <v>442</v>
      </c>
      <c r="AN262" s="261" t="s">
        <v>442</v>
      </c>
      <c r="AO262" s="261" t="s">
        <v>442</v>
      </c>
      <c r="AP262" s="261" t="s">
        <v>442</v>
      </c>
      <c r="AQ262" s="261" t="s">
        <v>442</v>
      </c>
      <c r="AR262" s="290">
        <v>175</v>
      </c>
      <c r="AS262" s="287">
        <f t="shared" si="65"/>
        <v>51119</v>
      </c>
      <c r="AT262" s="261">
        <v>180</v>
      </c>
      <c r="AU262" s="261" t="s">
        <v>442</v>
      </c>
      <c r="AV262" s="290">
        <v>3800520</v>
      </c>
      <c r="AW262" s="290">
        <v>3808408.07</v>
      </c>
      <c r="AX262" s="261" t="s">
        <v>442</v>
      </c>
      <c r="AY262" s="261" t="s">
        <v>442</v>
      </c>
      <c r="AZ262" s="290">
        <v>3800520</v>
      </c>
      <c r="BA262" s="261">
        <v>100</v>
      </c>
      <c r="BB262" s="261" t="s">
        <v>442</v>
      </c>
      <c r="BC262" s="261" t="s">
        <v>586</v>
      </c>
      <c r="BD262" s="261" t="s">
        <v>586</v>
      </c>
      <c r="BE262" s="289">
        <v>51193</v>
      </c>
      <c r="BF262" s="261" t="s">
        <v>442</v>
      </c>
      <c r="BG262" s="261" t="s">
        <v>442</v>
      </c>
      <c r="BH262" s="261" t="s">
        <v>587</v>
      </c>
      <c r="BI262" s="293">
        <v>0.1421</v>
      </c>
      <c r="BJ262" s="261" t="s">
        <v>591</v>
      </c>
      <c r="BK262" s="261" t="s">
        <v>442</v>
      </c>
      <c r="BL262" s="294">
        <f t="shared" si="66"/>
        <v>6.8000000000000005E-2</v>
      </c>
      <c r="BM262" s="261" t="s">
        <v>442</v>
      </c>
      <c r="BN262" s="261" t="s">
        <v>442</v>
      </c>
      <c r="BO262" s="261" t="s">
        <v>442</v>
      </c>
      <c r="BP262" s="261" t="s">
        <v>442</v>
      </c>
      <c r="BQ262" s="261" t="s">
        <v>442</v>
      </c>
      <c r="BR262" s="261" t="s">
        <v>442</v>
      </c>
      <c r="BS262" s="261" t="s">
        <v>442</v>
      </c>
      <c r="BT262" s="261" t="s">
        <v>442</v>
      </c>
      <c r="BU262" s="261" t="s">
        <v>442</v>
      </c>
      <c r="BV262" s="261" t="s">
        <v>442</v>
      </c>
      <c r="BW262" s="261" t="s">
        <v>442</v>
      </c>
      <c r="BX262" s="261" t="s">
        <v>442</v>
      </c>
      <c r="BY262" s="261" t="s">
        <v>442</v>
      </c>
      <c r="BZ262" s="261" t="s">
        <v>442</v>
      </c>
      <c r="CA262" s="261" t="s">
        <v>442</v>
      </c>
      <c r="CB262" s="261" t="s">
        <v>442</v>
      </c>
      <c r="CC262" s="290">
        <v>0</v>
      </c>
      <c r="CD262" s="261" t="s">
        <v>442</v>
      </c>
      <c r="CE262" s="261" t="s">
        <v>442</v>
      </c>
      <c r="CF262" s="261" t="s">
        <v>442</v>
      </c>
      <c r="CG262" s="261" t="s">
        <v>442</v>
      </c>
      <c r="CH262" s="261" t="s">
        <v>442</v>
      </c>
      <c r="CI262" s="261" t="s">
        <v>442</v>
      </c>
      <c r="CJ262" s="261" t="s">
        <v>442</v>
      </c>
      <c r="CK262" s="261" t="s">
        <v>442</v>
      </c>
      <c r="CL262" s="261" t="s">
        <v>442</v>
      </c>
      <c r="CM262" s="261" t="s">
        <v>442</v>
      </c>
      <c r="CN262" s="261" t="s">
        <v>442</v>
      </c>
      <c r="CO262" s="261" t="s">
        <v>442</v>
      </c>
      <c r="CP262" s="261" t="s">
        <v>442</v>
      </c>
      <c r="CQ262" s="261" t="s">
        <v>442</v>
      </c>
      <c r="CR262" s="261" t="s">
        <v>588</v>
      </c>
      <c r="CS262" s="261" t="s">
        <v>433</v>
      </c>
      <c r="CT262" s="261" t="s">
        <v>442</v>
      </c>
      <c r="CU262" s="261" t="s">
        <v>589</v>
      </c>
      <c r="CV262" s="261" t="s">
        <v>442</v>
      </c>
      <c r="CW262" s="261" t="s">
        <v>442</v>
      </c>
      <c r="CX262" s="293">
        <f t="shared" si="67"/>
        <v>0.22225263157894737</v>
      </c>
      <c r="CY262" s="289">
        <v>17100000</v>
      </c>
      <c r="CZ262" s="287">
        <v>45600</v>
      </c>
      <c r="DA262" s="293">
        <v>0.6667578947368421</v>
      </c>
      <c r="DB262" s="261" t="s">
        <v>442</v>
      </c>
      <c r="DC262" s="261" t="s">
        <v>442</v>
      </c>
      <c r="DD262" s="261" t="s">
        <v>577</v>
      </c>
    </row>
    <row r="263" spans="1:108">
      <c r="A263" s="264" t="s">
        <v>380</v>
      </c>
      <c r="B263" s="284">
        <v>2457</v>
      </c>
      <c r="C263" s="284">
        <f t="shared" si="68"/>
        <v>2457</v>
      </c>
      <c r="D263" s="285">
        <v>10651</v>
      </c>
      <c r="E263" s="286">
        <f t="shared" si="69"/>
        <v>10651</v>
      </c>
      <c r="F263" s="287">
        <v>45869</v>
      </c>
      <c r="G263" s="285" t="s">
        <v>159</v>
      </c>
      <c r="H263" s="285" t="s">
        <v>573</v>
      </c>
      <c r="I263" s="261">
        <v>2021</v>
      </c>
      <c r="J263" s="261" t="s">
        <v>574</v>
      </c>
      <c r="K263" s="261" t="s">
        <v>575</v>
      </c>
      <c r="L263" s="288">
        <v>2713200</v>
      </c>
      <c r="M263" s="261" t="s">
        <v>576</v>
      </c>
      <c r="N263" s="261" t="s">
        <v>577</v>
      </c>
      <c r="O263" s="261" t="s">
        <v>578</v>
      </c>
      <c r="P263" s="287">
        <v>45366</v>
      </c>
      <c r="Q263" s="287" t="s">
        <v>579</v>
      </c>
      <c r="R263" s="261" t="s">
        <v>577</v>
      </c>
      <c r="S263" s="261" t="s">
        <v>580</v>
      </c>
      <c r="T263" s="261">
        <v>4</v>
      </c>
      <c r="U263" s="288">
        <v>154712.42000000001</v>
      </c>
      <c r="V263" s="289">
        <v>31.500000407207136</v>
      </c>
      <c r="W263" s="261" t="str">
        <f t="shared" si="70"/>
        <v>ARRE</v>
      </c>
      <c r="X263" s="261" t="s">
        <v>581</v>
      </c>
      <c r="Y263" s="261" t="s">
        <v>581</v>
      </c>
      <c r="Z263" s="261" t="s">
        <v>573</v>
      </c>
      <c r="AA263" s="264" t="s">
        <v>380</v>
      </c>
      <c r="AB263" s="286">
        <f t="shared" si="71"/>
        <v>2457</v>
      </c>
      <c r="AC263" s="286">
        <v>8459</v>
      </c>
      <c r="AD263" s="286">
        <f t="shared" si="72"/>
        <v>8459</v>
      </c>
      <c r="AE263" s="261" t="s">
        <v>582</v>
      </c>
      <c r="AF263" s="261" t="s">
        <v>583</v>
      </c>
      <c r="AG263" s="290">
        <v>13400000</v>
      </c>
      <c r="AH263" s="261" t="s">
        <v>583</v>
      </c>
      <c r="AI263" s="291">
        <v>45229</v>
      </c>
      <c r="AJ263" s="261" t="s">
        <v>584</v>
      </c>
      <c r="AK263" s="292">
        <v>45771</v>
      </c>
      <c r="AL263" s="292" t="s">
        <v>585</v>
      </c>
      <c r="AM263" s="292" t="s">
        <v>442</v>
      </c>
      <c r="AN263" s="261" t="s">
        <v>442</v>
      </c>
      <c r="AO263" s="261" t="s">
        <v>442</v>
      </c>
      <c r="AP263" s="261" t="s">
        <v>442</v>
      </c>
      <c r="AQ263" s="261" t="s">
        <v>442</v>
      </c>
      <c r="AR263" s="290">
        <v>163</v>
      </c>
      <c r="AS263" s="287">
        <f t="shared" si="65"/>
        <v>50759</v>
      </c>
      <c r="AT263" s="261">
        <v>180</v>
      </c>
      <c r="AU263" s="261" t="s">
        <v>442</v>
      </c>
      <c r="AV263" s="290">
        <v>8973180</v>
      </c>
      <c r="AW263" s="290">
        <v>8740867.9499999993</v>
      </c>
      <c r="AX263" s="261" t="s">
        <v>442</v>
      </c>
      <c r="AY263" s="261" t="s">
        <v>442</v>
      </c>
      <c r="AZ263" s="290">
        <v>8973180</v>
      </c>
      <c r="BA263" s="261">
        <v>100</v>
      </c>
      <c r="BB263" s="261" t="s">
        <v>442</v>
      </c>
      <c r="BC263" s="261" t="s">
        <v>586</v>
      </c>
      <c r="BD263" s="261" t="s">
        <v>586</v>
      </c>
      <c r="BE263" s="289">
        <v>147345</v>
      </c>
      <c r="BF263" s="261" t="s">
        <v>442</v>
      </c>
      <c r="BG263" s="261" t="s">
        <v>442</v>
      </c>
      <c r="BH263" s="261" t="s">
        <v>587</v>
      </c>
      <c r="BI263" s="293">
        <v>0.15010000000000001</v>
      </c>
      <c r="BJ263" s="261" t="s">
        <v>591</v>
      </c>
      <c r="BK263" s="261" t="s">
        <v>442</v>
      </c>
      <c r="BL263" s="294">
        <f t="shared" si="66"/>
        <v>7.6000000000000012E-2</v>
      </c>
      <c r="BM263" s="261" t="s">
        <v>442</v>
      </c>
      <c r="BN263" s="261" t="s">
        <v>442</v>
      </c>
      <c r="BO263" s="261" t="s">
        <v>442</v>
      </c>
      <c r="BP263" s="261" t="s">
        <v>442</v>
      </c>
      <c r="BQ263" s="261" t="s">
        <v>442</v>
      </c>
      <c r="BR263" s="261" t="s">
        <v>442</v>
      </c>
      <c r="BS263" s="261" t="s">
        <v>442</v>
      </c>
      <c r="BT263" s="261" t="s">
        <v>442</v>
      </c>
      <c r="BU263" s="261" t="s">
        <v>442</v>
      </c>
      <c r="BV263" s="261" t="s">
        <v>442</v>
      </c>
      <c r="BW263" s="261" t="s">
        <v>442</v>
      </c>
      <c r="BX263" s="261" t="s">
        <v>442</v>
      </c>
      <c r="BY263" s="261" t="s">
        <v>442</v>
      </c>
      <c r="BZ263" s="261" t="s">
        <v>442</v>
      </c>
      <c r="CA263" s="261" t="s">
        <v>442</v>
      </c>
      <c r="CB263" s="261" t="s">
        <v>442</v>
      </c>
      <c r="CC263" s="290">
        <v>0</v>
      </c>
      <c r="CD263" s="261" t="s">
        <v>442</v>
      </c>
      <c r="CE263" s="261">
        <v>45869</v>
      </c>
      <c r="CF263" s="261" t="s">
        <v>442</v>
      </c>
      <c r="CG263" s="261" t="s">
        <v>442</v>
      </c>
      <c r="CH263" s="261" t="s">
        <v>442</v>
      </c>
      <c r="CI263" s="261" t="s">
        <v>442</v>
      </c>
      <c r="CJ263" s="261" t="s">
        <v>442</v>
      </c>
      <c r="CK263" s="261" t="s">
        <v>442</v>
      </c>
      <c r="CL263" s="261" t="s">
        <v>442</v>
      </c>
      <c r="CM263" s="261" t="s">
        <v>442</v>
      </c>
      <c r="CN263" s="261" t="s">
        <v>442</v>
      </c>
      <c r="CO263" s="261" t="s">
        <v>442</v>
      </c>
      <c r="CP263" s="261" t="s">
        <v>442</v>
      </c>
      <c r="CQ263" s="261" t="s">
        <v>442</v>
      </c>
      <c r="CR263" s="261" t="s">
        <v>588</v>
      </c>
      <c r="CS263" s="261" t="s">
        <v>433</v>
      </c>
      <c r="CT263" s="261" t="s">
        <v>442</v>
      </c>
      <c r="CU263" s="261" t="s">
        <v>589</v>
      </c>
      <c r="CV263" s="261" t="s">
        <v>442</v>
      </c>
      <c r="CW263" s="261" t="s">
        <v>442</v>
      </c>
      <c r="CX263" s="293">
        <f t="shared" si="67"/>
        <v>0.66964029850746265</v>
      </c>
      <c r="CY263" s="289">
        <v>13400000</v>
      </c>
      <c r="CZ263" s="287">
        <v>45229</v>
      </c>
      <c r="DA263" s="293">
        <v>0.66964029850746265</v>
      </c>
      <c r="DB263" s="261" t="s">
        <v>442</v>
      </c>
      <c r="DC263" s="261" t="s">
        <v>442</v>
      </c>
      <c r="DD263" s="261" t="s">
        <v>577</v>
      </c>
    </row>
    <row r="264" spans="1:108">
      <c r="A264" s="264" t="s">
        <v>380</v>
      </c>
      <c r="B264" s="284">
        <v>2564</v>
      </c>
      <c r="C264" s="284">
        <f t="shared" si="68"/>
        <v>2564</v>
      </c>
      <c r="D264" s="285">
        <v>11564</v>
      </c>
      <c r="E264" s="286">
        <f t="shared" si="69"/>
        <v>11564</v>
      </c>
      <c r="F264" s="287">
        <v>45869</v>
      </c>
      <c r="G264" s="285" t="s">
        <v>159</v>
      </c>
      <c r="H264" s="285" t="s">
        <v>573</v>
      </c>
      <c r="I264" s="261">
        <v>2021</v>
      </c>
      <c r="J264" s="261" t="s">
        <v>574</v>
      </c>
      <c r="K264" s="261" t="s">
        <v>575</v>
      </c>
      <c r="L264" s="288">
        <v>560316</v>
      </c>
      <c r="M264" s="261" t="s">
        <v>576</v>
      </c>
      <c r="N264" s="261" t="s">
        <v>577</v>
      </c>
      <c r="O264" s="261" t="s">
        <v>578</v>
      </c>
      <c r="P264" s="287">
        <v>45672</v>
      </c>
      <c r="Q264" s="287" t="s">
        <v>592</v>
      </c>
      <c r="R264" s="261" t="s">
        <v>577</v>
      </c>
      <c r="S264" s="261" t="s">
        <v>580</v>
      </c>
      <c r="T264" s="261">
        <v>5</v>
      </c>
      <c r="U264" s="288">
        <v>0</v>
      </c>
      <c r="V264" s="289">
        <v>0</v>
      </c>
      <c r="W264" s="261" t="str">
        <f t="shared" si="70"/>
        <v>PERF</v>
      </c>
      <c r="X264" s="261" t="s">
        <v>581</v>
      </c>
      <c r="Y264" s="261" t="s">
        <v>581</v>
      </c>
      <c r="Z264" s="261" t="s">
        <v>573</v>
      </c>
      <c r="AA264" s="264" t="s">
        <v>380</v>
      </c>
      <c r="AB264" s="286">
        <f t="shared" si="71"/>
        <v>2564</v>
      </c>
      <c r="AC264" s="286">
        <v>9361</v>
      </c>
      <c r="AD264" s="286">
        <f t="shared" si="72"/>
        <v>9361</v>
      </c>
      <c r="AE264" s="261" t="s">
        <v>582</v>
      </c>
      <c r="AF264" s="261" t="s">
        <v>583</v>
      </c>
      <c r="AG264" s="290">
        <v>1983353</v>
      </c>
      <c r="AH264" s="261" t="s">
        <v>583</v>
      </c>
      <c r="AI264" s="291">
        <v>45589</v>
      </c>
      <c r="AJ264" s="261" t="s">
        <v>584</v>
      </c>
      <c r="AK264" s="292">
        <v>45771</v>
      </c>
      <c r="AL264" s="292" t="s">
        <v>585</v>
      </c>
      <c r="AM264" s="292" t="s">
        <v>442</v>
      </c>
      <c r="AN264" s="261" t="s">
        <v>442</v>
      </c>
      <c r="AO264" s="261" t="s">
        <v>442</v>
      </c>
      <c r="AP264" s="261" t="s">
        <v>442</v>
      </c>
      <c r="AQ264" s="261" t="s">
        <v>442</v>
      </c>
      <c r="AR264" s="290">
        <v>173</v>
      </c>
      <c r="AS264" s="287">
        <f t="shared" si="65"/>
        <v>51059</v>
      </c>
      <c r="AT264" s="261">
        <v>180</v>
      </c>
      <c r="AU264" s="261" t="s">
        <v>442</v>
      </c>
      <c r="AV264" s="290">
        <v>1210709</v>
      </c>
      <c r="AW264" s="290">
        <v>564765.77</v>
      </c>
      <c r="AX264" s="261" t="s">
        <v>442</v>
      </c>
      <c r="AY264" s="261" t="s">
        <v>442</v>
      </c>
      <c r="AZ264" s="290">
        <v>1210709</v>
      </c>
      <c r="BA264" s="261">
        <v>100</v>
      </c>
      <c r="BB264" s="261" t="s">
        <v>442</v>
      </c>
      <c r="BC264" s="261" t="s">
        <v>586</v>
      </c>
      <c r="BD264" s="261" t="s">
        <v>586</v>
      </c>
      <c r="BE264" s="289">
        <v>7434</v>
      </c>
      <c r="BF264" s="261" t="s">
        <v>442</v>
      </c>
      <c r="BG264" s="261" t="s">
        <v>442</v>
      </c>
      <c r="BH264" s="261" t="s">
        <v>587</v>
      </c>
      <c r="BI264" s="293">
        <v>0.1371</v>
      </c>
      <c r="BJ264" s="261" t="s">
        <v>591</v>
      </c>
      <c r="BK264" s="261" t="s">
        <v>442</v>
      </c>
      <c r="BL264" s="294">
        <f t="shared" si="66"/>
        <v>6.3E-2</v>
      </c>
      <c r="BM264" s="261" t="s">
        <v>442</v>
      </c>
      <c r="BN264" s="261" t="s">
        <v>442</v>
      </c>
      <c r="BO264" s="261" t="s">
        <v>442</v>
      </c>
      <c r="BP264" s="261" t="s">
        <v>442</v>
      </c>
      <c r="BQ264" s="261" t="s">
        <v>442</v>
      </c>
      <c r="BR264" s="261" t="s">
        <v>442</v>
      </c>
      <c r="BS264" s="261" t="s">
        <v>442</v>
      </c>
      <c r="BT264" s="261" t="s">
        <v>442</v>
      </c>
      <c r="BU264" s="261" t="s">
        <v>442</v>
      </c>
      <c r="BV264" s="261" t="s">
        <v>442</v>
      </c>
      <c r="BW264" s="261" t="s">
        <v>442</v>
      </c>
      <c r="BX264" s="261" t="s">
        <v>442</v>
      </c>
      <c r="BY264" s="261" t="s">
        <v>442</v>
      </c>
      <c r="BZ264" s="261" t="s">
        <v>442</v>
      </c>
      <c r="CA264" s="261" t="s">
        <v>442</v>
      </c>
      <c r="CB264" s="261" t="s">
        <v>442</v>
      </c>
      <c r="CC264" s="290">
        <v>0</v>
      </c>
      <c r="CD264" s="261" t="s">
        <v>442</v>
      </c>
      <c r="CE264" s="261" t="s">
        <v>442</v>
      </c>
      <c r="CF264" s="261" t="s">
        <v>442</v>
      </c>
      <c r="CG264" s="261" t="s">
        <v>442</v>
      </c>
      <c r="CH264" s="261" t="s">
        <v>442</v>
      </c>
      <c r="CI264" s="261" t="s">
        <v>442</v>
      </c>
      <c r="CJ264" s="261" t="s">
        <v>442</v>
      </c>
      <c r="CK264" s="261" t="s">
        <v>442</v>
      </c>
      <c r="CL264" s="261" t="s">
        <v>442</v>
      </c>
      <c r="CM264" s="261" t="s">
        <v>442</v>
      </c>
      <c r="CN264" s="261" t="s">
        <v>442</v>
      </c>
      <c r="CO264" s="261" t="s">
        <v>442</v>
      </c>
      <c r="CP264" s="261" t="s">
        <v>442</v>
      </c>
      <c r="CQ264" s="261" t="s">
        <v>442</v>
      </c>
      <c r="CR264" s="261" t="s">
        <v>588</v>
      </c>
      <c r="CS264" s="261" t="s">
        <v>433</v>
      </c>
      <c r="CT264" s="261" t="s">
        <v>442</v>
      </c>
      <c r="CU264" s="261" t="s">
        <v>589</v>
      </c>
      <c r="CV264" s="261" t="s">
        <v>442</v>
      </c>
      <c r="CW264" s="261" t="s">
        <v>442</v>
      </c>
      <c r="CX264" s="293">
        <f t="shared" si="67"/>
        <v>0.61043545954754397</v>
      </c>
      <c r="CY264" s="289">
        <v>1983353</v>
      </c>
      <c r="CZ264" s="287">
        <v>45589</v>
      </c>
      <c r="DA264" s="293">
        <v>0.61043545954754397</v>
      </c>
      <c r="DB264" s="261" t="s">
        <v>442</v>
      </c>
      <c r="DC264" s="261" t="s">
        <v>442</v>
      </c>
      <c r="DD264" s="261" t="s">
        <v>577</v>
      </c>
    </row>
    <row r="265" spans="1:108">
      <c r="A265" s="264" t="s">
        <v>380</v>
      </c>
      <c r="B265" s="284">
        <v>2575</v>
      </c>
      <c r="C265" s="284">
        <f t="shared" si="68"/>
        <v>2575</v>
      </c>
      <c r="D265" s="285">
        <v>9477</v>
      </c>
      <c r="E265" s="286">
        <f t="shared" si="69"/>
        <v>9477</v>
      </c>
      <c r="F265" s="287">
        <v>45869</v>
      </c>
      <c r="G265" s="285" t="s">
        <v>159</v>
      </c>
      <c r="H265" s="285" t="s">
        <v>573</v>
      </c>
      <c r="I265" s="261">
        <v>2021</v>
      </c>
      <c r="J265" s="261" t="s">
        <v>574</v>
      </c>
      <c r="K265" s="261" t="s">
        <v>575</v>
      </c>
      <c r="L265" s="288">
        <v>2283097</v>
      </c>
      <c r="M265" s="261" t="s">
        <v>576</v>
      </c>
      <c r="N265" s="261" t="s">
        <v>577</v>
      </c>
      <c r="O265" s="261" t="s">
        <v>578</v>
      </c>
      <c r="P265" s="287">
        <v>45742</v>
      </c>
      <c r="Q265" s="287" t="s">
        <v>592</v>
      </c>
      <c r="R265" s="261" t="s">
        <v>577</v>
      </c>
      <c r="S265" s="261" t="s">
        <v>580</v>
      </c>
      <c r="T265" s="261">
        <v>3</v>
      </c>
      <c r="U265" s="288">
        <v>0</v>
      </c>
      <c r="V265" s="289">
        <v>0</v>
      </c>
      <c r="W265" s="261" t="str">
        <f t="shared" si="70"/>
        <v>PERF</v>
      </c>
      <c r="X265" s="261" t="s">
        <v>581</v>
      </c>
      <c r="Y265" s="261" t="s">
        <v>581</v>
      </c>
      <c r="Z265" s="261" t="s">
        <v>573</v>
      </c>
      <c r="AA265" s="264" t="s">
        <v>380</v>
      </c>
      <c r="AB265" s="286">
        <f t="shared" si="71"/>
        <v>2575</v>
      </c>
      <c r="AC265" s="286">
        <v>9337</v>
      </c>
      <c r="AD265" s="286">
        <f t="shared" si="72"/>
        <v>9337</v>
      </c>
      <c r="AE265" s="261" t="s">
        <v>582</v>
      </c>
      <c r="AF265" s="261" t="s">
        <v>583</v>
      </c>
      <c r="AG265" s="290">
        <v>6500000</v>
      </c>
      <c r="AH265" s="261" t="s">
        <v>583</v>
      </c>
      <c r="AI265" s="291">
        <v>45544</v>
      </c>
      <c r="AJ265" s="261" t="s">
        <v>584</v>
      </c>
      <c r="AK265" s="292">
        <v>45771</v>
      </c>
      <c r="AL265" s="292">
        <v>45866</v>
      </c>
      <c r="AM265" s="292" t="s">
        <v>442</v>
      </c>
      <c r="AN265" s="261" t="s">
        <v>442</v>
      </c>
      <c r="AO265" s="261" t="s">
        <v>442</v>
      </c>
      <c r="AP265" s="261" t="s">
        <v>442</v>
      </c>
      <c r="AQ265" s="261" t="s">
        <v>442</v>
      </c>
      <c r="AR265" s="290">
        <v>175</v>
      </c>
      <c r="AS265" s="287">
        <f t="shared" si="65"/>
        <v>51119</v>
      </c>
      <c r="AT265" s="261">
        <v>180</v>
      </c>
      <c r="AU265" s="261" t="s">
        <v>442</v>
      </c>
      <c r="AV265" s="290">
        <v>5177769</v>
      </c>
      <c r="AW265" s="290">
        <v>5141155.8</v>
      </c>
      <c r="AX265" s="261" t="s">
        <v>442</v>
      </c>
      <c r="AY265" s="261" t="s">
        <v>442</v>
      </c>
      <c r="AZ265" s="290">
        <v>5177769</v>
      </c>
      <c r="BA265" s="261">
        <v>100</v>
      </c>
      <c r="BB265" s="261" t="s">
        <v>442</v>
      </c>
      <c r="BC265" s="261" t="s">
        <v>586</v>
      </c>
      <c r="BD265" s="261" t="s">
        <v>586</v>
      </c>
      <c r="BE265" s="289">
        <v>67426</v>
      </c>
      <c r="BF265" s="261" t="s">
        <v>442</v>
      </c>
      <c r="BG265" s="261" t="s">
        <v>442</v>
      </c>
      <c r="BH265" s="261" t="s">
        <v>587</v>
      </c>
      <c r="BI265" s="293">
        <v>0.1371</v>
      </c>
      <c r="BJ265" s="261" t="s">
        <v>591</v>
      </c>
      <c r="BK265" s="261" t="s">
        <v>442</v>
      </c>
      <c r="BL265" s="294">
        <f t="shared" si="66"/>
        <v>6.3E-2</v>
      </c>
      <c r="BM265" s="261" t="s">
        <v>442</v>
      </c>
      <c r="BN265" s="261" t="s">
        <v>442</v>
      </c>
      <c r="BO265" s="261" t="s">
        <v>442</v>
      </c>
      <c r="BP265" s="261" t="s">
        <v>442</v>
      </c>
      <c r="BQ265" s="261" t="s">
        <v>442</v>
      </c>
      <c r="BR265" s="261" t="s">
        <v>442</v>
      </c>
      <c r="BS265" s="261" t="s">
        <v>442</v>
      </c>
      <c r="BT265" s="261" t="s">
        <v>442</v>
      </c>
      <c r="BU265" s="261" t="s">
        <v>442</v>
      </c>
      <c r="BV265" s="261" t="s">
        <v>442</v>
      </c>
      <c r="BW265" s="261" t="s">
        <v>442</v>
      </c>
      <c r="BX265" s="261" t="s">
        <v>442</v>
      </c>
      <c r="BY265" s="261" t="s">
        <v>442</v>
      </c>
      <c r="BZ265" s="261" t="s">
        <v>442</v>
      </c>
      <c r="CA265" s="261" t="s">
        <v>442</v>
      </c>
      <c r="CB265" s="261" t="s">
        <v>442</v>
      </c>
      <c r="CC265" s="290">
        <v>0</v>
      </c>
      <c r="CD265" s="261" t="s">
        <v>442</v>
      </c>
      <c r="CE265" s="261" t="s">
        <v>442</v>
      </c>
      <c r="CF265" s="261" t="s">
        <v>442</v>
      </c>
      <c r="CG265" s="261" t="s">
        <v>442</v>
      </c>
      <c r="CH265" s="261" t="s">
        <v>442</v>
      </c>
      <c r="CI265" s="261" t="s">
        <v>442</v>
      </c>
      <c r="CJ265" s="261" t="s">
        <v>442</v>
      </c>
      <c r="CK265" s="261" t="s">
        <v>442</v>
      </c>
      <c r="CL265" s="261" t="s">
        <v>442</v>
      </c>
      <c r="CM265" s="261" t="s">
        <v>442</v>
      </c>
      <c r="CN265" s="261" t="s">
        <v>442</v>
      </c>
      <c r="CO265" s="261" t="s">
        <v>442</v>
      </c>
      <c r="CP265" s="261" t="s">
        <v>442</v>
      </c>
      <c r="CQ265" s="261" t="s">
        <v>442</v>
      </c>
      <c r="CR265" s="261" t="s">
        <v>588</v>
      </c>
      <c r="CS265" s="261" t="s">
        <v>433</v>
      </c>
      <c r="CT265" s="261" t="s">
        <v>442</v>
      </c>
      <c r="CU265" s="261" t="s">
        <v>589</v>
      </c>
      <c r="CV265" s="261" t="s">
        <v>442</v>
      </c>
      <c r="CW265" s="261" t="s">
        <v>442</v>
      </c>
      <c r="CX265" s="293">
        <f t="shared" si="67"/>
        <v>0.79657984615384614</v>
      </c>
      <c r="CY265" s="289">
        <v>6500000</v>
      </c>
      <c r="CZ265" s="287">
        <v>45544</v>
      </c>
      <c r="DA265" s="293">
        <v>0.79657984615384614</v>
      </c>
      <c r="DB265" s="261" t="s">
        <v>442</v>
      </c>
      <c r="DC265" s="261" t="s">
        <v>442</v>
      </c>
      <c r="DD265" s="261" t="s">
        <v>577</v>
      </c>
    </row>
    <row r="266" spans="1:108">
      <c r="A266" s="264" t="s">
        <v>380</v>
      </c>
      <c r="B266" s="284">
        <v>2536</v>
      </c>
      <c r="C266" s="284">
        <f t="shared" si="68"/>
        <v>2536</v>
      </c>
      <c r="D266" s="285">
        <v>11421</v>
      </c>
      <c r="E266" s="286">
        <f t="shared" si="69"/>
        <v>11421</v>
      </c>
      <c r="F266" s="287">
        <v>45869</v>
      </c>
      <c r="G266" s="285" t="s">
        <v>159</v>
      </c>
      <c r="H266" s="285" t="s">
        <v>573</v>
      </c>
      <c r="I266" s="261">
        <v>2021</v>
      </c>
      <c r="J266" s="261" t="s">
        <v>574</v>
      </c>
      <c r="K266" s="261" t="s">
        <v>575</v>
      </c>
      <c r="L266" s="288">
        <v>1246470</v>
      </c>
      <c r="M266" s="261" t="s">
        <v>576</v>
      </c>
      <c r="N266" s="261" t="s">
        <v>577</v>
      </c>
      <c r="O266" s="261" t="s">
        <v>578</v>
      </c>
      <c r="P266" s="287">
        <v>45562</v>
      </c>
      <c r="Q266" s="287" t="s">
        <v>592</v>
      </c>
      <c r="R266" s="261" t="s">
        <v>577</v>
      </c>
      <c r="S266" s="261" t="s">
        <v>580</v>
      </c>
      <c r="T266" s="261">
        <v>8</v>
      </c>
      <c r="U266" s="288">
        <v>0</v>
      </c>
      <c r="V266" s="289">
        <v>0</v>
      </c>
      <c r="W266" s="261" t="str">
        <f t="shared" si="70"/>
        <v>PERF</v>
      </c>
      <c r="X266" s="261" t="s">
        <v>581</v>
      </c>
      <c r="Y266" s="261" t="s">
        <v>581</v>
      </c>
      <c r="Z266" s="261" t="s">
        <v>573</v>
      </c>
      <c r="AA266" s="264" t="s">
        <v>380</v>
      </c>
      <c r="AB266" s="286">
        <f t="shared" si="71"/>
        <v>2536</v>
      </c>
      <c r="AC266" s="286">
        <v>9297</v>
      </c>
      <c r="AD266" s="286">
        <f t="shared" si="72"/>
        <v>9297</v>
      </c>
      <c r="AE266" s="261" t="s">
        <v>582</v>
      </c>
      <c r="AF266" s="261" t="s">
        <v>583</v>
      </c>
      <c r="AG266" s="290">
        <v>2484844</v>
      </c>
      <c r="AH266" s="261" t="s">
        <v>583</v>
      </c>
      <c r="AI266" s="291">
        <v>45418</v>
      </c>
      <c r="AJ266" s="261" t="s">
        <v>584</v>
      </c>
      <c r="AK266" s="292">
        <v>45771</v>
      </c>
      <c r="AL266" s="292" t="s">
        <v>585</v>
      </c>
      <c r="AM266" s="292" t="s">
        <v>442</v>
      </c>
      <c r="AN266" s="261" t="s">
        <v>442</v>
      </c>
      <c r="AO266" s="261" t="s">
        <v>442</v>
      </c>
      <c r="AP266" s="261" t="s">
        <v>442</v>
      </c>
      <c r="AQ266" s="261" t="s">
        <v>442</v>
      </c>
      <c r="AR266" s="290">
        <v>169</v>
      </c>
      <c r="AS266" s="287">
        <f t="shared" si="65"/>
        <v>50939</v>
      </c>
      <c r="AT266" s="261">
        <v>180</v>
      </c>
      <c r="AU266" s="261" t="s">
        <v>442</v>
      </c>
      <c r="AV266" s="290">
        <v>1470929</v>
      </c>
      <c r="AW266" s="290">
        <v>117888.14</v>
      </c>
      <c r="AX266" s="261" t="s">
        <v>442</v>
      </c>
      <c r="AY266" s="261" t="s">
        <v>442</v>
      </c>
      <c r="AZ266" s="290">
        <v>1470929</v>
      </c>
      <c r="BA266" s="261">
        <v>100</v>
      </c>
      <c r="BB266" s="261" t="s">
        <v>442</v>
      </c>
      <c r="BC266" s="261" t="s">
        <v>586</v>
      </c>
      <c r="BD266" s="261" t="s">
        <v>586</v>
      </c>
      <c r="BE266" s="289">
        <v>1679</v>
      </c>
      <c r="BF266" s="261" t="s">
        <v>442</v>
      </c>
      <c r="BG266" s="261" t="s">
        <v>442</v>
      </c>
      <c r="BH266" s="261" t="s">
        <v>587</v>
      </c>
      <c r="BI266" s="293">
        <v>0.15210000000000001</v>
      </c>
      <c r="BJ266" s="261" t="s">
        <v>591</v>
      </c>
      <c r="BK266" s="261" t="s">
        <v>442</v>
      </c>
      <c r="BL266" s="294">
        <f t="shared" si="66"/>
        <v>7.8000000000000014E-2</v>
      </c>
      <c r="BM266" s="261" t="s">
        <v>442</v>
      </c>
      <c r="BN266" s="261" t="s">
        <v>442</v>
      </c>
      <c r="BO266" s="261" t="s">
        <v>442</v>
      </c>
      <c r="BP266" s="261" t="s">
        <v>442</v>
      </c>
      <c r="BQ266" s="261" t="s">
        <v>442</v>
      </c>
      <c r="BR266" s="261" t="s">
        <v>442</v>
      </c>
      <c r="BS266" s="261" t="s">
        <v>442</v>
      </c>
      <c r="BT266" s="261" t="s">
        <v>442</v>
      </c>
      <c r="BU266" s="261" t="s">
        <v>442</v>
      </c>
      <c r="BV266" s="261" t="s">
        <v>442</v>
      </c>
      <c r="BW266" s="261" t="s">
        <v>442</v>
      </c>
      <c r="BX266" s="261" t="s">
        <v>442</v>
      </c>
      <c r="BY266" s="261" t="s">
        <v>442</v>
      </c>
      <c r="BZ266" s="261" t="s">
        <v>442</v>
      </c>
      <c r="CA266" s="261" t="s">
        <v>442</v>
      </c>
      <c r="CB266" s="261" t="s">
        <v>442</v>
      </c>
      <c r="CC266" s="290">
        <v>0</v>
      </c>
      <c r="CD266" s="261" t="s">
        <v>442</v>
      </c>
      <c r="CE266" s="261" t="s">
        <v>442</v>
      </c>
      <c r="CF266" s="261" t="s">
        <v>442</v>
      </c>
      <c r="CG266" s="261" t="s">
        <v>442</v>
      </c>
      <c r="CH266" s="261" t="s">
        <v>442</v>
      </c>
      <c r="CI266" s="261" t="s">
        <v>442</v>
      </c>
      <c r="CJ266" s="261" t="s">
        <v>442</v>
      </c>
      <c r="CK266" s="261" t="s">
        <v>442</v>
      </c>
      <c r="CL266" s="261" t="s">
        <v>442</v>
      </c>
      <c r="CM266" s="261" t="s">
        <v>442</v>
      </c>
      <c r="CN266" s="261" t="s">
        <v>442</v>
      </c>
      <c r="CO266" s="261" t="s">
        <v>442</v>
      </c>
      <c r="CP266" s="261" t="s">
        <v>442</v>
      </c>
      <c r="CQ266" s="261" t="s">
        <v>442</v>
      </c>
      <c r="CR266" s="261" t="s">
        <v>588</v>
      </c>
      <c r="CS266" s="261" t="s">
        <v>433</v>
      </c>
      <c r="CT266" s="261" t="s">
        <v>442</v>
      </c>
      <c r="CU266" s="261" t="s">
        <v>589</v>
      </c>
      <c r="CV266" s="261" t="s">
        <v>442</v>
      </c>
      <c r="CW266" s="261" t="s">
        <v>442</v>
      </c>
      <c r="CX266" s="293">
        <f t="shared" si="67"/>
        <v>0.29598015006173428</v>
      </c>
      <c r="CY266" s="289">
        <v>4969688</v>
      </c>
      <c r="CZ266" s="287">
        <v>45418</v>
      </c>
      <c r="DA266" s="293">
        <v>0.59196030012346856</v>
      </c>
      <c r="DB266" s="261" t="s">
        <v>442</v>
      </c>
      <c r="DC266" s="261" t="s">
        <v>442</v>
      </c>
      <c r="DD266" s="261" t="s">
        <v>577</v>
      </c>
    </row>
    <row r="267" spans="1:108">
      <c r="A267" s="264" t="s">
        <v>380</v>
      </c>
      <c r="B267" s="284">
        <v>2444</v>
      </c>
      <c r="C267" s="284">
        <f t="shared" si="68"/>
        <v>2444</v>
      </c>
      <c r="D267" s="285">
        <v>11188</v>
      </c>
      <c r="E267" s="286">
        <f t="shared" si="69"/>
        <v>11188</v>
      </c>
      <c r="F267" s="287">
        <v>45869</v>
      </c>
      <c r="G267" s="285" t="s">
        <v>159</v>
      </c>
      <c r="H267" s="285" t="s">
        <v>573</v>
      </c>
      <c r="I267" s="261">
        <v>2021</v>
      </c>
      <c r="J267" s="261" t="s">
        <v>574</v>
      </c>
      <c r="K267" s="261" t="s">
        <v>575</v>
      </c>
      <c r="L267" s="288">
        <v>3268896</v>
      </c>
      <c r="M267" s="261" t="s">
        <v>576</v>
      </c>
      <c r="N267" s="261" t="s">
        <v>577</v>
      </c>
      <c r="O267" s="261" t="s">
        <v>578</v>
      </c>
      <c r="P267" s="287">
        <v>45300</v>
      </c>
      <c r="Q267" s="287" t="s">
        <v>592</v>
      </c>
      <c r="R267" s="261" t="s">
        <v>577</v>
      </c>
      <c r="S267" s="261" t="s">
        <v>580</v>
      </c>
      <c r="T267" s="261">
        <v>3</v>
      </c>
      <c r="U267" s="288">
        <v>41940.44</v>
      </c>
      <c r="V267" s="289">
        <v>9.4765057502776386</v>
      </c>
      <c r="W267" s="261" t="str">
        <f t="shared" si="70"/>
        <v>ARRE</v>
      </c>
      <c r="X267" s="261" t="s">
        <v>581</v>
      </c>
      <c r="Y267" s="261" t="s">
        <v>581</v>
      </c>
      <c r="Z267" s="261" t="s">
        <v>573</v>
      </c>
      <c r="AA267" s="264" t="s">
        <v>380</v>
      </c>
      <c r="AB267" s="286">
        <f t="shared" si="71"/>
        <v>2444</v>
      </c>
      <c r="AC267" s="286">
        <v>8409</v>
      </c>
      <c r="AD267" s="286">
        <f t="shared" si="72"/>
        <v>8409</v>
      </c>
      <c r="AE267" s="261" t="s">
        <v>582</v>
      </c>
      <c r="AF267" s="261" t="s">
        <v>583</v>
      </c>
      <c r="AG267" s="290">
        <v>16940684</v>
      </c>
      <c r="AH267" s="261" t="s">
        <v>583</v>
      </c>
      <c r="AI267" s="291">
        <v>45127</v>
      </c>
      <c r="AJ267" s="261" t="s">
        <v>584</v>
      </c>
      <c r="AK267" s="292">
        <v>45771</v>
      </c>
      <c r="AL267" s="292" t="s">
        <v>585</v>
      </c>
      <c r="AM267" s="292" t="s">
        <v>442</v>
      </c>
      <c r="AN267" s="261" t="s">
        <v>442</v>
      </c>
      <c r="AO267" s="261" t="s">
        <v>442</v>
      </c>
      <c r="AP267" s="261" t="s">
        <v>442</v>
      </c>
      <c r="AQ267" s="261" t="s">
        <v>442</v>
      </c>
      <c r="AR267" s="290">
        <v>161</v>
      </c>
      <c r="AS267" s="287">
        <f t="shared" si="65"/>
        <v>50699</v>
      </c>
      <c r="AT267" s="261">
        <v>180</v>
      </c>
      <c r="AU267" s="261" t="s">
        <v>442</v>
      </c>
      <c r="AV267" s="290">
        <v>10012151</v>
      </c>
      <c r="AW267" s="290">
        <v>9666439.9499999993</v>
      </c>
      <c r="AX267" s="261" t="s">
        <v>442</v>
      </c>
      <c r="AY267" s="261" t="s">
        <v>442</v>
      </c>
      <c r="AZ267" s="290">
        <v>10012151</v>
      </c>
      <c r="BA267" s="261">
        <v>100</v>
      </c>
      <c r="BB267" s="261" t="s">
        <v>442</v>
      </c>
      <c r="BC267" s="261" t="s">
        <v>586</v>
      </c>
      <c r="BD267" s="261" t="s">
        <v>586</v>
      </c>
      <c r="BE267" s="289">
        <v>132772</v>
      </c>
      <c r="BF267" s="261" t="s">
        <v>442</v>
      </c>
      <c r="BG267" s="261" t="s">
        <v>442</v>
      </c>
      <c r="BH267" s="261" t="s">
        <v>587</v>
      </c>
      <c r="BI267" s="293">
        <v>0.1421</v>
      </c>
      <c r="BJ267" s="261" t="s">
        <v>591</v>
      </c>
      <c r="BK267" s="261" t="s">
        <v>442</v>
      </c>
      <c r="BL267" s="294">
        <f t="shared" si="66"/>
        <v>6.8000000000000005E-2</v>
      </c>
      <c r="BM267" s="261" t="s">
        <v>442</v>
      </c>
      <c r="BN267" s="261" t="s">
        <v>442</v>
      </c>
      <c r="BO267" s="261" t="s">
        <v>442</v>
      </c>
      <c r="BP267" s="261" t="s">
        <v>442</v>
      </c>
      <c r="BQ267" s="261" t="s">
        <v>442</v>
      </c>
      <c r="BR267" s="261" t="s">
        <v>442</v>
      </c>
      <c r="BS267" s="261" t="s">
        <v>442</v>
      </c>
      <c r="BT267" s="261" t="s">
        <v>442</v>
      </c>
      <c r="BU267" s="261" t="s">
        <v>442</v>
      </c>
      <c r="BV267" s="261" t="s">
        <v>442</v>
      </c>
      <c r="BW267" s="261" t="s">
        <v>442</v>
      </c>
      <c r="BX267" s="261" t="s">
        <v>442</v>
      </c>
      <c r="BY267" s="261" t="s">
        <v>442</v>
      </c>
      <c r="BZ267" s="261" t="s">
        <v>442</v>
      </c>
      <c r="CA267" s="261" t="s">
        <v>442</v>
      </c>
      <c r="CB267" s="261" t="s">
        <v>442</v>
      </c>
      <c r="CC267" s="290">
        <v>0</v>
      </c>
      <c r="CD267" s="261" t="s">
        <v>442</v>
      </c>
      <c r="CE267" s="261">
        <v>45869</v>
      </c>
      <c r="CF267" s="261" t="s">
        <v>442</v>
      </c>
      <c r="CG267" s="261" t="s">
        <v>442</v>
      </c>
      <c r="CH267" s="261" t="s">
        <v>442</v>
      </c>
      <c r="CI267" s="261" t="s">
        <v>442</v>
      </c>
      <c r="CJ267" s="261" t="s">
        <v>442</v>
      </c>
      <c r="CK267" s="261" t="s">
        <v>442</v>
      </c>
      <c r="CL267" s="261" t="s">
        <v>442</v>
      </c>
      <c r="CM267" s="261" t="s">
        <v>442</v>
      </c>
      <c r="CN267" s="261" t="s">
        <v>442</v>
      </c>
      <c r="CO267" s="261" t="s">
        <v>442</v>
      </c>
      <c r="CP267" s="261" t="s">
        <v>442</v>
      </c>
      <c r="CQ267" s="261" t="s">
        <v>442</v>
      </c>
      <c r="CR267" s="261" t="s">
        <v>588</v>
      </c>
      <c r="CS267" s="261" t="s">
        <v>433</v>
      </c>
      <c r="CT267" s="261" t="s">
        <v>442</v>
      </c>
      <c r="CU267" s="261" t="s">
        <v>589</v>
      </c>
      <c r="CV267" s="261" t="s">
        <v>442</v>
      </c>
      <c r="CW267" s="261" t="s">
        <v>442</v>
      </c>
      <c r="CX267" s="293">
        <f t="shared" si="67"/>
        <v>0.57797409281170287</v>
      </c>
      <c r="CY267" s="289">
        <v>17322837</v>
      </c>
      <c r="CZ267" s="287">
        <v>45134</v>
      </c>
      <c r="DA267" s="293">
        <v>0.57797409281170287</v>
      </c>
      <c r="DB267" s="261" t="s">
        <v>442</v>
      </c>
      <c r="DC267" s="261" t="s">
        <v>442</v>
      </c>
      <c r="DD267" s="261" t="s">
        <v>577</v>
      </c>
    </row>
    <row r="268" spans="1:108">
      <c r="A268" s="264" t="s">
        <v>380</v>
      </c>
      <c r="B268" s="284">
        <v>1636</v>
      </c>
      <c r="C268" s="284">
        <f t="shared" si="68"/>
        <v>1636</v>
      </c>
      <c r="D268" s="285">
        <v>9424</v>
      </c>
      <c r="E268" s="286">
        <f t="shared" si="69"/>
        <v>9424</v>
      </c>
      <c r="F268" s="287">
        <v>45869</v>
      </c>
      <c r="G268" s="285" t="s">
        <v>159</v>
      </c>
      <c r="H268" s="285" t="s">
        <v>573</v>
      </c>
      <c r="I268" s="261">
        <v>2021</v>
      </c>
      <c r="J268" s="261" t="s">
        <v>574</v>
      </c>
      <c r="K268" s="261" t="s">
        <v>575</v>
      </c>
      <c r="L268" s="288">
        <v>2389403</v>
      </c>
      <c r="M268" s="261" t="s">
        <v>576</v>
      </c>
      <c r="N268" s="261" t="s">
        <v>577</v>
      </c>
      <c r="O268" s="261" t="s">
        <v>578</v>
      </c>
      <c r="P268" s="287">
        <v>42655</v>
      </c>
      <c r="Q268" s="287" t="s">
        <v>579</v>
      </c>
      <c r="R268" s="261" t="s">
        <v>577</v>
      </c>
      <c r="S268" s="261" t="s">
        <v>580</v>
      </c>
      <c r="T268" s="261">
        <v>51</v>
      </c>
      <c r="U268" s="288">
        <v>52933.58</v>
      </c>
      <c r="V268" s="289">
        <v>31.500002082798993</v>
      </c>
      <c r="W268" s="261" t="str">
        <f t="shared" si="70"/>
        <v>ARRE</v>
      </c>
      <c r="X268" s="261" t="s">
        <v>581</v>
      </c>
      <c r="Y268" s="261" t="s">
        <v>581</v>
      </c>
      <c r="Z268" s="261" t="s">
        <v>573</v>
      </c>
      <c r="AA268" s="264" t="s">
        <v>380</v>
      </c>
      <c r="AB268" s="286">
        <f t="shared" si="71"/>
        <v>1636</v>
      </c>
      <c r="AC268" s="286">
        <v>7573</v>
      </c>
      <c r="AD268" s="286">
        <f t="shared" si="72"/>
        <v>7573</v>
      </c>
      <c r="AE268" s="261" t="s">
        <v>593</v>
      </c>
      <c r="AF268" s="261" t="s">
        <v>583</v>
      </c>
      <c r="AG268" s="290">
        <v>5871597</v>
      </c>
      <c r="AH268" s="261" t="s">
        <v>583</v>
      </c>
      <c r="AI268" s="291">
        <v>42535</v>
      </c>
      <c r="AJ268" s="261" t="s">
        <v>584</v>
      </c>
      <c r="AK268" s="292">
        <v>45771</v>
      </c>
      <c r="AL268" s="292" t="s">
        <v>585</v>
      </c>
      <c r="AM268" s="292" t="s">
        <v>442</v>
      </c>
      <c r="AN268" s="261" t="s">
        <v>442</v>
      </c>
      <c r="AO268" s="261" t="s">
        <v>442</v>
      </c>
      <c r="AP268" s="261" t="s">
        <v>442</v>
      </c>
      <c r="AQ268" s="261" t="s">
        <v>442</v>
      </c>
      <c r="AR268" s="290">
        <v>74</v>
      </c>
      <c r="AS268" s="287">
        <f t="shared" si="65"/>
        <v>48089</v>
      </c>
      <c r="AT268" s="261">
        <v>180</v>
      </c>
      <c r="AU268" s="261" t="s">
        <v>442</v>
      </c>
      <c r="AV268" s="290">
        <v>3302664</v>
      </c>
      <c r="AW268" s="290">
        <v>2072189.75</v>
      </c>
      <c r="AX268" s="261" t="s">
        <v>442</v>
      </c>
      <c r="AY268" s="261" t="s">
        <v>442</v>
      </c>
      <c r="AZ268" s="290">
        <v>3302664</v>
      </c>
      <c r="BA268" s="261">
        <v>100</v>
      </c>
      <c r="BB268" s="261" t="s">
        <v>442</v>
      </c>
      <c r="BC268" s="261" t="s">
        <v>586</v>
      </c>
      <c r="BD268" s="261" t="s">
        <v>586</v>
      </c>
      <c r="BE268" s="289">
        <v>50413</v>
      </c>
      <c r="BF268" s="261" t="s">
        <v>442</v>
      </c>
      <c r="BG268" s="261" t="s">
        <v>442</v>
      </c>
      <c r="BH268" s="261" t="s">
        <v>587</v>
      </c>
      <c r="BI268" s="293">
        <v>0.155</v>
      </c>
      <c r="BJ268" s="261" t="s">
        <v>596</v>
      </c>
      <c r="BK268" s="261" t="s">
        <v>442</v>
      </c>
      <c r="BL268" s="294">
        <f t="shared" si="66"/>
        <v>8.09E-2</v>
      </c>
      <c r="BM268" s="261" t="s">
        <v>442</v>
      </c>
      <c r="BN268" s="261" t="s">
        <v>442</v>
      </c>
      <c r="BO268" s="261" t="s">
        <v>442</v>
      </c>
      <c r="BP268" s="261" t="s">
        <v>442</v>
      </c>
      <c r="BQ268" s="261" t="s">
        <v>442</v>
      </c>
      <c r="BR268" s="261" t="s">
        <v>442</v>
      </c>
      <c r="BS268" s="261" t="s">
        <v>442</v>
      </c>
      <c r="BT268" s="261" t="s">
        <v>442</v>
      </c>
      <c r="BU268" s="261" t="s">
        <v>442</v>
      </c>
      <c r="BV268" s="261" t="s">
        <v>442</v>
      </c>
      <c r="BW268" s="261" t="s">
        <v>442</v>
      </c>
      <c r="BX268" s="261" t="s">
        <v>442</v>
      </c>
      <c r="BY268" s="261" t="s">
        <v>442</v>
      </c>
      <c r="BZ268" s="261" t="s">
        <v>442</v>
      </c>
      <c r="CA268" s="261" t="s">
        <v>442</v>
      </c>
      <c r="CB268" s="261" t="s">
        <v>442</v>
      </c>
      <c r="CC268" s="290">
        <v>0</v>
      </c>
      <c r="CD268" s="261" t="s">
        <v>442</v>
      </c>
      <c r="CE268" s="261">
        <v>45869</v>
      </c>
      <c r="CF268" s="261" t="s">
        <v>442</v>
      </c>
      <c r="CG268" s="261" t="s">
        <v>442</v>
      </c>
      <c r="CH268" s="261" t="s">
        <v>442</v>
      </c>
      <c r="CI268" s="261" t="s">
        <v>442</v>
      </c>
      <c r="CJ268" s="261" t="s">
        <v>442</v>
      </c>
      <c r="CK268" s="261" t="s">
        <v>442</v>
      </c>
      <c r="CL268" s="261" t="s">
        <v>442</v>
      </c>
      <c r="CM268" s="261" t="s">
        <v>442</v>
      </c>
      <c r="CN268" s="261" t="s">
        <v>442</v>
      </c>
      <c r="CO268" s="261" t="s">
        <v>442</v>
      </c>
      <c r="CP268" s="261" t="s">
        <v>442</v>
      </c>
      <c r="CQ268" s="261" t="s">
        <v>442</v>
      </c>
      <c r="CR268" s="261" t="s">
        <v>588</v>
      </c>
      <c r="CS268" s="261" t="s">
        <v>433</v>
      </c>
      <c r="CT268" s="261" t="s">
        <v>442</v>
      </c>
      <c r="CU268" s="261" t="s">
        <v>589</v>
      </c>
      <c r="CV268" s="261" t="s">
        <v>442</v>
      </c>
      <c r="CW268" s="261" t="s">
        <v>442</v>
      </c>
      <c r="CX268" s="293">
        <f t="shared" si="67"/>
        <v>0.45553986206896552</v>
      </c>
      <c r="CY268" s="289">
        <v>7250000</v>
      </c>
      <c r="CZ268" s="287">
        <v>45623</v>
      </c>
      <c r="DA268" s="293">
        <v>0.66722248699305042</v>
      </c>
      <c r="DB268" s="261" t="s">
        <v>442</v>
      </c>
      <c r="DC268" s="261" t="s">
        <v>442</v>
      </c>
      <c r="DD268" s="261" t="s">
        <v>577</v>
      </c>
    </row>
    <row r="269" spans="1:108">
      <c r="A269" s="264" t="s">
        <v>380</v>
      </c>
      <c r="B269" s="284">
        <v>1112</v>
      </c>
      <c r="C269" s="284">
        <f t="shared" si="68"/>
        <v>1112</v>
      </c>
      <c r="D269" s="285">
        <v>0</v>
      </c>
      <c r="E269" s="286">
        <f t="shared" si="69"/>
        <v>0</v>
      </c>
      <c r="F269" s="287">
        <v>45869</v>
      </c>
      <c r="G269" s="285" t="s">
        <v>159</v>
      </c>
      <c r="H269" s="285" t="s">
        <v>573</v>
      </c>
      <c r="I269" s="261">
        <v>2021</v>
      </c>
      <c r="J269" s="261" t="s">
        <v>574</v>
      </c>
      <c r="K269" s="261" t="s">
        <v>575</v>
      </c>
      <c r="L269" s="288">
        <v>526128</v>
      </c>
      <c r="M269" s="261" t="s">
        <v>576</v>
      </c>
      <c r="N269" s="261" t="s">
        <v>577</v>
      </c>
      <c r="O269" s="261" t="s">
        <v>578</v>
      </c>
      <c r="P269" s="287">
        <v>40722</v>
      </c>
      <c r="Q269" s="287" t="s">
        <v>579</v>
      </c>
      <c r="R269" s="261" t="s">
        <v>577</v>
      </c>
      <c r="S269" s="261" t="s">
        <v>580</v>
      </c>
      <c r="T269" s="261">
        <v>159</v>
      </c>
      <c r="U269" s="288">
        <v>884.26</v>
      </c>
      <c r="V269" s="289">
        <v>3.0747565084652639</v>
      </c>
      <c r="W269" s="261" t="str">
        <f t="shared" si="70"/>
        <v>ARRE</v>
      </c>
      <c r="X269" s="261" t="s">
        <v>581</v>
      </c>
      <c r="Y269" s="261" t="s">
        <v>581</v>
      </c>
      <c r="Z269" s="261" t="s">
        <v>573</v>
      </c>
      <c r="AA269" s="264" t="s">
        <v>380</v>
      </c>
      <c r="AB269" s="286">
        <f t="shared" si="71"/>
        <v>1112</v>
      </c>
      <c r="AC269" s="286">
        <v>6926</v>
      </c>
      <c r="AD269" s="286">
        <f t="shared" si="72"/>
        <v>6926</v>
      </c>
      <c r="AE269" s="261" t="s">
        <v>593</v>
      </c>
      <c r="AF269" s="261" t="s">
        <v>583</v>
      </c>
      <c r="AG269" s="290">
        <v>684479</v>
      </c>
      <c r="AH269" s="261" t="s">
        <v>583</v>
      </c>
      <c r="AI269" s="291">
        <v>40353</v>
      </c>
      <c r="AJ269" s="261" t="s">
        <v>584</v>
      </c>
      <c r="AK269" s="292">
        <v>45819</v>
      </c>
      <c r="AL269" s="292" t="s">
        <v>585</v>
      </c>
      <c r="AM269" s="292" t="s">
        <v>442</v>
      </c>
      <c r="AN269" s="261" t="s">
        <v>442</v>
      </c>
      <c r="AO269" s="261" t="s">
        <v>442</v>
      </c>
      <c r="AP269" s="261" t="s">
        <v>442</v>
      </c>
      <c r="AQ269" s="261" t="s">
        <v>442</v>
      </c>
      <c r="AR269" s="290">
        <v>10</v>
      </c>
      <c r="AS269" s="287">
        <f t="shared" si="65"/>
        <v>46169</v>
      </c>
      <c r="AT269" s="261">
        <v>180</v>
      </c>
      <c r="AU269" s="261" t="s">
        <v>442</v>
      </c>
      <c r="AV269" s="290">
        <v>449982</v>
      </c>
      <c r="AW269" s="290">
        <v>97442.27</v>
      </c>
      <c r="AX269" s="261" t="s">
        <v>442</v>
      </c>
      <c r="AY269" s="261" t="s">
        <v>442</v>
      </c>
      <c r="AZ269" s="290">
        <v>449982</v>
      </c>
      <c r="BA269" s="261">
        <v>100</v>
      </c>
      <c r="BB269" s="261" t="s">
        <v>442</v>
      </c>
      <c r="BC269" s="261" t="s">
        <v>586</v>
      </c>
      <c r="BD269" s="261" t="s">
        <v>586</v>
      </c>
      <c r="BE269" s="289">
        <v>8628</v>
      </c>
      <c r="BF269" s="261" t="s">
        <v>442</v>
      </c>
      <c r="BG269" s="261" t="s">
        <v>442</v>
      </c>
      <c r="BH269" s="261" t="s">
        <v>587</v>
      </c>
      <c r="BI269" s="293">
        <v>0.14749999999999999</v>
      </c>
      <c r="BJ269" s="261" t="s">
        <v>596</v>
      </c>
      <c r="BK269" s="261" t="s">
        <v>442</v>
      </c>
      <c r="BL269" s="294">
        <f t="shared" si="66"/>
        <v>7.3399999999999993E-2</v>
      </c>
      <c r="BM269" s="261" t="s">
        <v>442</v>
      </c>
      <c r="BN269" s="261" t="s">
        <v>442</v>
      </c>
      <c r="BO269" s="261" t="s">
        <v>442</v>
      </c>
      <c r="BP269" s="261" t="s">
        <v>442</v>
      </c>
      <c r="BQ269" s="261" t="s">
        <v>442</v>
      </c>
      <c r="BR269" s="261" t="s">
        <v>442</v>
      </c>
      <c r="BS269" s="261" t="s">
        <v>442</v>
      </c>
      <c r="BT269" s="261" t="s">
        <v>442</v>
      </c>
      <c r="BU269" s="261" t="s">
        <v>442</v>
      </c>
      <c r="BV269" s="261" t="s">
        <v>442</v>
      </c>
      <c r="BW269" s="261" t="s">
        <v>442</v>
      </c>
      <c r="BX269" s="261" t="s">
        <v>442</v>
      </c>
      <c r="BY269" s="261" t="s">
        <v>442</v>
      </c>
      <c r="BZ269" s="261" t="s">
        <v>442</v>
      </c>
      <c r="CA269" s="261" t="s">
        <v>442</v>
      </c>
      <c r="CB269" s="261" t="s">
        <v>442</v>
      </c>
      <c r="CC269" s="290">
        <v>0</v>
      </c>
      <c r="CD269" s="261" t="s">
        <v>442</v>
      </c>
      <c r="CE269" s="261">
        <v>45869</v>
      </c>
      <c r="CF269" s="261" t="s">
        <v>442</v>
      </c>
      <c r="CG269" s="261" t="s">
        <v>442</v>
      </c>
      <c r="CH269" s="261" t="s">
        <v>442</v>
      </c>
      <c r="CI269" s="261" t="s">
        <v>442</v>
      </c>
      <c r="CJ269" s="261" t="s">
        <v>442</v>
      </c>
      <c r="CK269" s="261" t="s">
        <v>442</v>
      </c>
      <c r="CL269" s="261" t="s">
        <v>442</v>
      </c>
      <c r="CM269" s="261" t="s">
        <v>442</v>
      </c>
      <c r="CN269" s="261" t="s">
        <v>442</v>
      </c>
      <c r="CO269" s="261" t="s">
        <v>442</v>
      </c>
      <c r="CP269" s="261" t="s">
        <v>442</v>
      </c>
      <c r="CQ269" s="261" t="s">
        <v>442</v>
      </c>
      <c r="CR269" s="261" t="s">
        <v>588</v>
      </c>
      <c r="CS269" s="261" t="s">
        <v>433</v>
      </c>
      <c r="CT269" s="261" t="s">
        <v>442</v>
      </c>
      <c r="CU269" s="261" t="s">
        <v>594</v>
      </c>
      <c r="CV269" s="261" t="s">
        <v>442</v>
      </c>
      <c r="CW269" s="261" t="s">
        <v>442</v>
      </c>
      <c r="CX269" s="293">
        <f t="shared" si="67"/>
        <v>0.26903386076043967</v>
      </c>
      <c r="CY269" s="289">
        <v>1672585</v>
      </c>
      <c r="CZ269" s="287">
        <v>45746</v>
      </c>
      <c r="DA269" s="293">
        <v>0.60005026010062279</v>
      </c>
      <c r="DB269" s="261" t="s">
        <v>442</v>
      </c>
      <c r="DC269" s="261" t="s">
        <v>442</v>
      </c>
      <c r="DD269" s="261" t="s">
        <v>577</v>
      </c>
    </row>
    <row r="270" spans="1:108">
      <c r="A270" s="264" t="s">
        <v>380</v>
      </c>
      <c r="B270" s="284">
        <v>2545</v>
      </c>
      <c r="C270" s="284">
        <f t="shared" si="68"/>
        <v>2545</v>
      </c>
      <c r="D270" s="285">
        <v>11198</v>
      </c>
      <c r="E270" s="286">
        <f t="shared" si="69"/>
        <v>11198</v>
      </c>
      <c r="F270" s="287">
        <v>45869</v>
      </c>
      <c r="G270" s="285" t="s">
        <v>159</v>
      </c>
      <c r="H270" s="285" t="s">
        <v>573</v>
      </c>
      <c r="I270" s="261">
        <v>2021</v>
      </c>
      <c r="J270" s="261" t="s">
        <v>574</v>
      </c>
      <c r="K270" s="261" t="s">
        <v>575</v>
      </c>
      <c r="L270" s="288">
        <v>2094000</v>
      </c>
      <c r="M270" s="261" t="s">
        <v>576</v>
      </c>
      <c r="N270" s="261" t="s">
        <v>577</v>
      </c>
      <c r="O270" s="261" t="s">
        <v>578</v>
      </c>
      <c r="P270" s="287">
        <v>45597</v>
      </c>
      <c r="Q270" s="287" t="s">
        <v>590</v>
      </c>
      <c r="R270" s="261" t="s">
        <v>577</v>
      </c>
      <c r="S270" s="261" t="s">
        <v>580</v>
      </c>
      <c r="T270" s="261">
        <v>3</v>
      </c>
      <c r="U270" s="288">
        <v>0</v>
      </c>
      <c r="V270" s="289">
        <v>0</v>
      </c>
      <c r="W270" s="261" t="str">
        <f t="shared" si="70"/>
        <v>PERF</v>
      </c>
      <c r="X270" s="261" t="s">
        <v>581</v>
      </c>
      <c r="Y270" s="261" t="s">
        <v>581</v>
      </c>
      <c r="Z270" s="261" t="s">
        <v>573</v>
      </c>
      <c r="AA270" s="264" t="s">
        <v>380</v>
      </c>
      <c r="AB270" s="286">
        <f t="shared" si="71"/>
        <v>2545</v>
      </c>
      <c r="AC270" s="286">
        <v>6901</v>
      </c>
      <c r="AD270" s="286">
        <f t="shared" si="72"/>
        <v>6901</v>
      </c>
      <c r="AE270" s="261" t="s">
        <v>582</v>
      </c>
      <c r="AF270" s="261" t="s">
        <v>583</v>
      </c>
      <c r="AG270" s="290">
        <v>5274716</v>
      </c>
      <c r="AH270" s="261" t="s">
        <v>583</v>
      </c>
      <c r="AI270" s="291">
        <v>40358</v>
      </c>
      <c r="AJ270" s="261" t="s">
        <v>584</v>
      </c>
      <c r="AK270" s="292">
        <v>45819</v>
      </c>
      <c r="AL270" s="292" t="s">
        <v>585</v>
      </c>
      <c r="AM270" s="292" t="s">
        <v>442</v>
      </c>
      <c r="AN270" s="261" t="s">
        <v>442</v>
      </c>
      <c r="AO270" s="261" t="s">
        <v>442</v>
      </c>
      <c r="AP270" s="261" t="s">
        <v>442</v>
      </c>
      <c r="AQ270" s="261" t="s">
        <v>442</v>
      </c>
      <c r="AR270" s="290">
        <v>171</v>
      </c>
      <c r="AS270" s="287">
        <f t="shared" si="65"/>
        <v>50999</v>
      </c>
      <c r="AT270" s="261">
        <v>180</v>
      </c>
      <c r="AU270" s="261" t="s">
        <v>442</v>
      </c>
      <c r="AV270" s="290">
        <v>6611834</v>
      </c>
      <c r="AW270" s="290">
        <v>6666293.6600000001</v>
      </c>
      <c r="AX270" s="261" t="s">
        <v>442</v>
      </c>
      <c r="AY270" s="261" t="s">
        <v>442</v>
      </c>
      <c r="AZ270" s="290">
        <v>6611834</v>
      </c>
      <c r="BA270" s="261">
        <v>100</v>
      </c>
      <c r="BB270" s="261" t="s">
        <v>442</v>
      </c>
      <c r="BC270" s="261" t="s">
        <v>586</v>
      </c>
      <c r="BD270" s="261" t="s">
        <v>586</v>
      </c>
      <c r="BE270" s="289">
        <v>71817</v>
      </c>
      <c r="BF270" s="261" t="s">
        <v>442</v>
      </c>
      <c r="BG270" s="261" t="s">
        <v>442</v>
      </c>
      <c r="BH270" s="261" t="s">
        <v>587</v>
      </c>
      <c r="BI270" s="293">
        <v>0.1321</v>
      </c>
      <c r="BJ270" s="261" t="s">
        <v>591</v>
      </c>
      <c r="BK270" s="261" t="s">
        <v>442</v>
      </c>
      <c r="BL270" s="294">
        <f t="shared" si="66"/>
        <v>5.7999999999999996E-2</v>
      </c>
      <c r="BM270" s="261" t="s">
        <v>442</v>
      </c>
      <c r="BN270" s="261" t="s">
        <v>442</v>
      </c>
      <c r="BO270" s="261" t="s">
        <v>442</v>
      </c>
      <c r="BP270" s="261" t="s">
        <v>442</v>
      </c>
      <c r="BQ270" s="261" t="s">
        <v>442</v>
      </c>
      <c r="BR270" s="261" t="s">
        <v>442</v>
      </c>
      <c r="BS270" s="261" t="s">
        <v>442</v>
      </c>
      <c r="BT270" s="261" t="s">
        <v>442</v>
      </c>
      <c r="BU270" s="261" t="s">
        <v>442</v>
      </c>
      <c r="BV270" s="261" t="s">
        <v>442</v>
      </c>
      <c r="BW270" s="261" t="s">
        <v>442</v>
      </c>
      <c r="BX270" s="261" t="s">
        <v>442</v>
      </c>
      <c r="BY270" s="261" t="s">
        <v>442</v>
      </c>
      <c r="BZ270" s="261" t="s">
        <v>442</v>
      </c>
      <c r="CA270" s="261" t="s">
        <v>442</v>
      </c>
      <c r="CB270" s="261" t="s">
        <v>442</v>
      </c>
      <c r="CC270" s="290">
        <v>0</v>
      </c>
      <c r="CD270" s="261" t="s">
        <v>442</v>
      </c>
      <c r="CE270" s="261" t="s">
        <v>442</v>
      </c>
      <c r="CF270" s="261" t="s">
        <v>442</v>
      </c>
      <c r="CG270" s="261" t="s">
        <v>442</v>
      </c>
      <c r="CH270" s="261" t="s">
        <v>442</v>
      </c>
      <c r="CI270" s="261" t="s">
        <v>442</v>
      </c>
      <c r="CJ270" s="261" t="s">
        <v>442</v>
      </c>
      <c r="CK270" s="261" t="s">
        <v>442</v>
      </c>
      <c r="CL270" s="261" t="s">
        <v>442</v>
      </c>
      <c r="CM270" s="261" t="s">
        <v>442</v>
      </c>
      <c r="CN270" s="261" t="s">
        <v>442</v>
      </c>
      <c r="CO270" s="261" t="s">
        <v>442</v>
      </c>
      <c r="CP270" s="261" t="s">
        <v>442</v>
      </c>
      <c r="CQ270" s="261" t="s">
        <v>442</v>
      </c>
      <c r="CR270" s="261" t="s">
        <v>588</v>
      </c>
      <c r="CS270" s="261" t="s">
        <v>433</v>
      </c>
      <c r="CT270" s="261" t="s">
        <v>442</v>
      </c>
      <c r="CU270" s="261" t="s">
        <v>589</v>
      </c>
      <c r="CV270" s="261" t="s">
        <v>442</v>
      </c>
      <c r="CW270" s="261" t="s">
        <v>442</v>
      </c>
      <c r="CX270" s="293">
        <f t="shared" si="67"/>
        <v>0.73476268192000571</v>
      </c>
      <c r="CY270" s="289">
        <v>8998598</v>
      </c>
      <c r="CZ270" s="287">
        <v>45537</v>
      </c>
      <c r="DA270" s="293">
        <v>0.73476257079158336</v>
      </c>
      <c r="DB270" s="261" t="s">
        <v>442</v>
      </c>
      <c r="DC270" s="261" t="s">
        <v>442</v>
      </c>
      <c r="DD270" s="261" t="s">
        <v>577</v>
      </c>
    </row>
    <row r="271" spans="1:108">
      <c r="A271" s="264" t="s">
        <v>380</v>
      </c>
      <c r="B271" s="284">
        <v>1820</v>
      </c>
      <c r="C271" s="284">
        <f t="shared" si="68"/>
        <v>1820</v>
      </c>
      <c r="D271" s="285">
        <v>8462</v>
      </c>
      <c r="E271" s="286">
        <f t="shared" si="69"/>
        <v>8462</v>
      </c>
      <c r="F271" s="287">
        <v>45869</v>
      </c>
      <c r="G271" s="285" t="s">
        <v>159</v>
      </c>
      <c r="H271" s="285" t="s">
        <v>573</v>
      </c>
      <c r="I271" s="261">
        <v>2021</v>
      </c>
      <c r="J271" s="261" t="s">
        <v>574</v>
      </c>
      <c r="K271" s="261" t="s">
        <v>575</v>
      </c>
      <c r="L271" s="288">
        <v>2511334</v>
      </c>
      <c r="M271" s="261" t="s">
        <v>576</v>
      </c>
      <c r="N271" s="261" t="s">
        <v>577</v>
      </c>
      <c r="O271" s="261" t="s">
        <v>578</v>
      </c>
      <c r="P271" s="287">
        <v>43262</v>
      </c>
      <c r="Q271" s="287" t="s">
        <v>579</v>
      </c>
      <c r="R271" s="261" t="s">
        <v>577</v>
      </c>
      <c r="S271" s="261" t="s">
        <v>580</v>
      </c>
      <c r="T271" s="261">
        <v>65</v>
      </c>
      <c r="U271" s="288">
        <v>0</v>
      </c>
      <c r="V271" s="289">
        <v>0</v>
      </c>
      <c r="W271" s="261" t="str">
        <f t="shared" si="70"/>
        <v>PERF</v>
      </c>
      <c r="X271" s="261" t="s">
        <v>581</v>
      </c>
      <c r="Y271" s="261" t="s">
        <v>581</v>
      </c>
      <c r="Z271" s="261" t="s">
        <v>573</v>
      </c>
      <c r="AA271" s="264" t="s">
        <v>380</v>
      </c>
      <c r="AB271" s="286">
        <f t="shared" si="71"/>
        <v>1820</v>
      </c>
      <c r="AC271" s="286">
        <v>6935</v>
      </c>
      <c r="AD271" s="286">
        <f t="shared" si="72"/>
        <v>6935</v>
      </c>
      <c r="AE271" s="261" t="s">
        <v>593</v>
      </c>
      <c r="AF271" s="261" t="s">
        <v>583</v>
      </c>
      <c r="AG271" s="290">
        <v>5299341</v>
      </c>
      <c r="AH271" s="261" t="s">
        <v>583</v>
      </c>
      <c r="AI271" s="291">
        <v>40477</v>
      </c>
      <c r="AJ271" s="261" t="s">
        <v>584</v>
      </c>
      <c r="AK271" s="292">
        <v>45819</v>
      </c>
      <c r="AL271" s="292" t="s">
        <v>585</v>
      </c>
      <c r="AM271" s="292" t="s">
        <v>442</v>
      </c>
      <c r="AN271" s="261" t="s">
        <v>442</v>
      </c>
      <c r="AO271" s="261" t="s">
        <v>442</v>
      </c>
      <c r="AP271" s="261" t="s">
        <v>442</v>
      </c>
      <c r="AQ271" s="261" t="s">
        <v>442</v>
      </c>
      <c r="AR271" s="290">
        <v>94</v>
      </c>
      <c r="AS271" s="287">
        <f t="shared" si="65"/>
        <v>48689</v>
      </c>
      <c r="AT271" s="261">
        <v>180</v>
      </c>
      <c r="AU271" s="261" t="s">
        <v>442</v>
      </c>
      <c r="AV271" s="290">
        <v>5948483</v>
      </c>
      <c r="AW271" s="290">
        <v>3946051.92</v>
      </c>
      <c r="AX271" s="261" t="s">
        <v>442</v>
      </c>
      <c r="AY271" s="261" t="s">
        <v>442</v>
      </c>
      <c r="AZ271" s="290">
        <v>5948483</v>
      </c>
      <c r="BA271" s="261">
        <v>100</v>
      </c>
      <c r="BB271" s="261" t="s">
        <v>442</v>
      </c>
      <c r="BC271" s="261" t="s">
        <v>586</v>
      </c>
      <c r="BD271" s="261" t="s">
        <v>586</v>
      </c>
      <c r="BE271" s="289">
        <v>67867</v>
      </c>
      <c r="BF271" s="261" t="s">
        <v>442</v>
      </c>
      <c r="BG271" s="261" t="s">
        <v>442</v>
      </c>
      <c r="BH271" s="261" t="s">
        <v>587</v>
      </c>
      <c r="BI271" s="293">
        <v>0.13750000000000001</v>
      </c>
      <c r="BJ271" s="261" t="s">
        <v>596</v>
      </c>
      <c r="BK271" s="261" t="s">
        <v>442</v>
      </c>
      <c r="BL271" s="294">
        <f t="shared" si="66"/>
        <v>6.3400000000000012E-2</v>
      </c>
      <c r="BM271" s="261" t="s">
        <v>442</v>
      </c>
      <c r="BN271" s="261" t="s">
        <v>442</v>
      </c>
      <c r="BO271" s="261" t="s">
        <v>442</v>
      </c>
      <c r="BP271" s="261" t="s">
        <v>442</v>
      </c>
      <c r="BQ271" s="261" t="s">
        <v>442</v>
      </c>
      <c r="BR271" s="261" t="s">
        <v>442</v>
      </c>
      <c r="BS271" s="261" t="s">
        <v>442</v>
      </c>
      <c r="BT271" s="261" t="s">
        <v>442</v>
      </c>
      <c r="BU271" s="261" t="s">
        <v>442</v>
      </c>
      <c r="BV271" s="261" t="s">
        <v>442</v>
      </c>
      <c r="BW271" s="261" t="s">
        <v>442</v>
      </c>
      <c r="BX271" s="261" t="s">
        <v>442</v>
      </c>
      <c r="BY271" s="261" t="s">
        <v>442</v>
      </c>
      <c r="BZ271" s="261" t="s">
        <v>442</v>
      </c>
      <c r="CA271" s="261" t="s">
        <v>442</v>
      </c>
      <c r="CB271" s="261" t="s">
        <v>442</v>
      </c>
      <c r="CC271" s="290">
        <v>70354</v>
      </c>
      <c r="CD271" s="261" t="s">
        <v>442</v>
      </c>
      <c r="CE271" s="261" t="s">
        <v>442</v>
      </c>
      <c r="CF271" s="261" t="s">
        <v>442</v>
      </c>
      <c r="CG271" s="261" t="s">
        <v>442</v>
      </c>
      <c r="CH271" s="261" t="s">
        <v>442</v>
      </c>
      <c r="CI271" s="261" t="s">
        <v>442</v>
      </c>
      <c r="CJ271" s="261" t="s">
        <v>442</v>
      </c>
      <c r="CK271" s="261" t="s">
        <v>442</v>
      </c>
      <c r="CL271" s="261" t="s">
        <v>442</v>
      </c>
      <c r="CM271" s="261" t="s">
        <v>442</v>
      </c>
      <c r="CN271" s="261" t="s">
        <v>442</v>
      </c>
      <c r="CO271" s="261" t="s">
        <v>442</v>
      </c>
      <c r="CP271" s="261" t="s">
        <v>442</v>
      </c>
      <c r="CQ271" s="261" t="s">
        <v>442</v>
      </c>
      <c r="CR271" s="261" t="s">
        <v>588</v>
      </c>
      <c r="CS271" s="261" t="s">
        <v>433</v>
      </c>
      <c r="CT271" s="261" t="s">
        <v>442</v>
      </c>
      <c r="CU271" s="261" t="s">
        <v>589</v>
      </c>
      <c r="CV271" s="261" t="s">
        <v>442</v>
      </c>
      <c r="CW271" s="261" t="s">
        <v>442</v>
      </c>
      <c r="CX271" s="293">
        <f t="shared" si="67"/>
        <v>1.180517603426319</v>
      </c>
      <c r="CY271" s="289">
        <v>5038877</v>
      </c>
      <c r="CZ271" s="287">
        <v>45695</v>
      </c>
      <c r="DA271" s="293">
        <v>0.74433224754069971</v>
      </c>
      <c r="DB271" s="261" t="s">
        <v>442</v>
      </c>
      <c r="DC271" s="261" t="s">
        <v>442</v>
      </c>
      <c r="DD271" s="261" t="s">
        <v>577</v>
      </c>
    </row>
    <row r="272" spans="1:108">
      <c r="A272" s="264" t="s">
        <v>380</v>
      </c>
      <c r="B272" s="284">
        <v>1642</v>
      </c>
      <c r="C272" s="284">
        <f t="shared" si="68"/>
        <v>1642</v>
      </c>
      <c r="D272" s="285">
        <v>9282</v>
      </c>
      <c r="E272" s="286">
        <f t="shared" si="69"/>
        <v>9282</v>
      </c>
      <c r="F272" s="287">
        <v>45869</v>
      </c>
      <c r="G272" s="285" t="s">
        <v>159</v>
      </c>
      <c r="H272" s="285" t="s">
        <v>573</v>
      </c>
      <c r="I272" s="261">
        <v>2021</v>
      </c>
      <c r="J272" s="261" t="s">
        <v>574</v>
      </c>
      <c r="K272" s="261" t="s">
        <v>575</v>
      </c>
      <c r="L272" s="288">
        <v>472224</v>
      </c>
      <c r="M272" s="261" t="s">
        <v>576</v>
      </c>
      <c r="N272" s="261" t="s">
        <v>577</v>
      </c>
      <c r="O272" s="261" t="s">
        <v>578</v>
      </c>
      <c r="P272" s="287">
        <v>42657</v>
      </c>
      <c r="Q272" s="287" t="s">
        <v>590</v>
      </c>
      <c r="R272" s="261" t="s">
        <v>577</v>
      </c>
      <c r="S272" s="261" t="s">
        <v>580</v>
      </c>
      <c r="T272" s="261">
        <v>62</v>
      </c>
      <c r="U272" s="288">
        <v>46067</v>
      </c>
      <c r="V272" s="289">
        <v>64.790111094077645</v>
      </c>
      <c r="W272" s="261" t="str">
        <f t="shared" si="70"/>
        <v>ARRE</v>
      </c>
      <c r="X272" s="261" t="s">
        <v>581</v>
      </c>
      <c r="Y272" s="261" t="s">
        <v>581</v>
      </c>
      <c r="Z272" s="261" t="s">
        <v>573</v>
      </c>
      <c r="AA272" s="264" t="s">
        <v>380</v>
      </c>
      <c r="AB272" s="286">
        <f t="shared" si="71"/>
        <v>1642</v>
      </c>
      <c r="AC272" s="286">
        <v>7472</v>
      </c>
      <c r="AD272" s="286">
        <f t="shared" si="72"/>
        <v>7472</v>
      </c>
      <c r="AE272" s="261" t="s">
        <v>582</v>
      </c>
      <c r="AF272" s="261" t="s">
        <v>583</v>
      </c>
      <c r="AG272" s="290">
        <v>2137674</v>
      </c>
      <c r="AH272" s="261" t="s">
        <v>583</v>
      </c>
      <c r="AI272" s="291">
        <v>42274</v>
      </c>
      <c r="AJ272" s="261" t="s">
        <v>584</v>
      </c>
      <c r="AK272" s="292">
        <v>45819</v>
      </c>
      <c r="AL272" s="292" t="s">
        <v>585</v>
      </c>
      <c r="AM272" s="292" t="s">
        <v>442</v>
      </c>
      <c r="AN272" s="261" t="s">
        <v>442</v>
      </c>
      <c r="AO272" s="261" t="s">
        <v>442</v>
      </c>
      <c r="AP272" s="261" t="s">
        <v>442</v>
      </c>
      <c r="AQ272" s="261" t="s">
        <v>442</v>
      </c>
      <c r="AR272" s="290">
        <v>74</v>
      </c>
      <c r="AS272" s="287">
        <f t="shared" si="65"/>
        <v>48089</v>
      </c>
      <c r="AT272" s="261">
        <v>180</v>
      </c>
      <c r="AU272" s="261" t="s">
        <v>442</v>
      </c>
      <c r="AV272" s="290">
        <v>1523922</v>
      </c>
      <c r="AW272" s="290">
        <v>1103773.49</v>
      </c>
      <c r="AX272" s="261" t="s">
        <v>442</v>
      </c>
      <c r="AY272" s="261" t="s">
        <v>442</v>
      </c>
      <c r="AZ272" s="290">
        <v>1523922</v>
      </c>
      <c r="BA272" s="261">
        <v>100</v>
      </c>
      <c r="BB272" s="261" t="s">
        <v>442</v>
      </c>
      <c r="BC272" s="261" t="s">
        <v>586</v>
      </c>
      <c r="BD272" s="261" t="s">
        <v>586</v>
      </c>
      <c r="BE272" s="289">
        <v>21331</v>
      </c>
      <c r="BF272" s="261" t="s">
        <v>442</v>
      </c>
      <c r="BG272" s="261" t="s">
        <v>442</v>
      </c>
      <c r="BH272" s="261" t="s">
        <v>587</v>
      </c>
      <c r="BI272" s="293">
        <v>0.14499999999999999</v>
      </c>
      <c r="BJ272" s="261" t="s">
        <v>596</v>
      </c>
      <c r="BK272" s="261" t="s">
        <v>442</v>
      </c>
      <c r="BL272" s="294">
        <f t="shared" si="66"/>
        <v>7.0899999999999991E-2</v>
      </c>
      <c r="BM272" s="261" t="s">
        <v>442</v>
      </c>
      <c r="BN272" s="261" t="s">
        <v>442</v>
      </c>
      <c r="BO272" s="261" t="s">
        <v>442</v>
      </c>
      <c r="BP272" s="261" t="s">
        <v>442</v>
      </c>
      <c r="BQ272" s="261" t="s">
        <v>442</v>
      </c>
      <c r="BR272" s="261" t="s">
        <v>442</v>
      </c>
      <c r="BS272" s="261" t="s">
        <v>442</v>
      </c>
      <c r="BT272" s="261" t="s">
        <v>442</v>
      </c>
      <c r="BU272" s="261" t="s">
        <v>442</v>
      </c>
      <c r="BV272" s="261" t="s">
        <v>442</v>
      </c>
      <c r="BW272" s="261" t="s">
        <v>442</v>
      </c>
      <c r="BX272" s="261" t="s">
        <v>442</v>
      </c>
      <c r="BY272" s="261" t="s">
        <v>442</v>
      </c>
      <c r="BZ272" s="261" t="s">
        <v>442</v>
      </c>
      <c r="CA272" s="261" t="s">
        <v>442</v>
      </c>
      <c r="CB272" s="261" t="s">
        <v>442</v>
      </c>
      <c r="CC272" s="290">
        <v>52517</v>
      </c>
      <c r="CD272" s="261" t="s">
        <v>442</v>
      </c>
      <c r="CE272" s="261">
        <v>45869</v>
      </c>
      <c r="CF272" s="261" t="s">
        <v>442</v>
      </c>
      <c r="CG272" s="261" t="s">
        <v>442</v>
      </c>
      <c r="CH272" s="261" t="s">
        <v>442</v>
      </c>
      <c r="CI272" s="261" t="s">
        <v>442</v>
      </c>
      <c r="CJ272" s="261" t="s">
        <v>442</v>
      </c>
      <c r="CK272" s="261" t="s">
        <v>442</v>
      </c>
      <c r="CL272" s="261" t="s">
        <v>442</v>
      </c>
      <c r="CM272" s="261" t="s">
        <v>442</v>
      </c>
      <c r="CN272" s="261" t="s">
        <v>442</v>
      </c>
      <c r="CO272" s="261" t="s">
        <v>442</v>
      </c>
      <c r="CP272" s="261" t="s">
        <v>442</v>
      </c>
      <c r="CQ272" s="261" t="s">
        <v>442</v>
      </c>
      <c r="CR272" s="261" t="s">
        <v>588</v>
      </c>
      <c r="CS272" s="261" t="s">
        <v>433</v>
      </c>
      <c r="CT272" s="261" t="s">
        <v>442</v>
      </c>
      <c r="CU272" s="261" t="s">
        <v>589</v>
      </c>
      <c r="CV272" s="261" t="s">
        <v>442</v>
      </c>
      <c r="CW272" s="261" t="s">
        <v>442</v>
      </c>
      <c r="CX272" s="293">
        <f t="shared" si="67"/>
        <v>0.72301266902590877</v>
      </c>
      <c r="CY272" s="289">
        <v>2107739</v>
      </c>
      <c r="CZ272" s="287">
        <v>45007</v>
      </c>
      <c r="DA272" s="293">
        <v>0.68962147481644953</v>
      </c>
      <c r="DB272" s="261" t="s">
        <v>442</v>
      </c>
      <c r="DC272" s="261" t="s">
        <v>442</v>
      </c>
      <c r="DD272" s="261" t="s">
        <v>577</v>
      </c>
    </row>
    <row r="273" spans="1:108">
      <c r="A273" s="264" t="s">
        <v>380</v>
      </c>
      <c r="B273" s="284">
        <v>2587</v>
      </c>
      <c r="C273" s="284">
        <f t="shared" si="68"/>
        <v>2587</v>
      </c>
      <c r="D273" s="285">
        <v>11562</v>
      </c>
      <c r="E273" s="286">
        <f t="shared" si="69"/>
        <v>11562</v>
      </c>
      <c r="F273" s="287">
        <v>45869</v>
      </c>
      <c r="G273" s="285" t="s">
        <v>159</v>
      </c>
      <c r="H273" s="285" t="s">
        <v>573</v>
      </c>
      <c r="I273" s="261">
        <v>2021</v>
      </c>
      <c r="J273" s="261" t="s">
        <v>574</v>
      </c>
      <c r="K273" s="261" t="s">
        <v>575</v>
      </c>
      <c r="L273" s="288">
        <v>1081680</v>
      </c>
      <c r="M273" s="261" t="s">
        <v>576</v>
      </c>
      <c r="N273" s="261" t="s">
        <v>577</v>
      </c>
      <c r="O273" s="261" t="s">
        <v>578</v>
      </c>
      <c r="P273" s="287">
        <v>45772</v>
      </c>
      <c r="Q273" s="287" t="s">
        <v>590</v>
      </c>
      <c r="R273" s="261" t="s">
        <v>577</v>
      </c>
      <c r="S273" s="261" t="s">
        <v>580</v>
      </c>
      <c r="T273" s="261">
        <v>2</v>
      </c>
      <c r="U273" s="288">
        <v>0</v>
      </c>
      <c r="V273" s="289">
        <v>0</v>
      </c>
      <c r="W273" s="261" t="str">
        <f t="shared" si="70"/>
        <v>PERF</v>
      </c>
      <c r="X273" s="261" t="s">
        <v>581</v>
      </c>
      <c r="Y273" s="261" t="s">
        <v>581</v>
      </c>
      <c r="Z273" s="261" t="s">
        <v>573</v>
      </c>
      <c r="AA273" s="264" t="s">
        <v>380</v>
      </c>
      <c r="AB273" s="286">
        <f t="shared" si="71"/>
        <v>2587</v>
      </c>
      <c r="AC273" s="286">
        <v>7645</v>
      </c>
      <c r="AD273" s="286">
        <f t="shared" si="72"/>
        <v>7645</v>
      </c>
      <c r="AE273" s="261" t="s">
        <v>582</v>
      </c>
      <c r="AF273" s="261" t="s">
        <v>583</v>
      </c>
      <c r="AG273" s="290">
        <v>1547614</v>
      </c>
      <c r="AH273" s="261" t="s">
        <v>583</v>
      </c>
      <c r="AI273" s="291">
        <v>42696</v>
      </c>
      <c r="AJ273" s="261" t="s">
        <v>584</v>
      </c>
      <c r="AK273" s="292">
        <v>45862</v>
      </c>
      <c r="AL273" s="292" t="s">
        <v>585</v>
      </c>
      <c r="AM273" s="292" t="s">
        <v>442</v>
      </c>
      <c r="AN273" s="261" t="s">
        <v>442</v>
      </c>
      <c r="AO273" s="261" t="s">
        <v>442</v>
      </c>
      <c r="AP273" s="261" t="s">
        <v>442</v>
      </c>
      <c r="AQ273" s="261" t="s">
        <v>442</v>
      </c>
      <c r="AR273" s="290">
        <v>176</v>
      </c>
      <c r="AS273" s="287">
        <f t="shared" si="65"/>
        <v>51149</v>
      </c>
      <c r="AT273" s="261">
        <v>180</v>
      </c>
      <c r="AU273" s="261" t="s">
        <v>442</v>
      </c>
      <c r="AV273" s="290">
        <v>1683404</v>
      </c>
      <c r="AW273" s="290">
        <v>1677742.26</v>
      </c>
      <c r="AX273" s="261" t="s">
        <v>442</v>
      </c>
      <c r="AY273" s="261" t="s">
        <v>442</v>
      </c>
      <c r="AZ273" s="290">
        <v>1683404</v>
      </c>
      <c r="BA273" s="261">
        <v>100</v>
      </c>
      <c r="BB273" s="261" t="s">
        <v>442</v>
      </c>
      <c r="BC273" s="261" t="s">
        <v>586</v>
      </c>
      <c r="BD273" s="261" t="s">
        <v>586</v>
      </c>
      <c r="BE273" s="289">
        <v>21420</v>
      </c>
      <c r="BF273" s="261" t="s">
        <v>442</v>
      </c>
      <c r="BG273" s="261" t="s">
        <v>442</v>
      </c>
      <c r="BH273" s="261" t="s">
        <v>587</v>
      </c>
      <c r="BI273" s="293">
        <v>0.1321</v>
      </c>
      <c r="BJ273" s="261" t="s">
        <v>591</v>
      </c>
      <c r="BK273" s="261" t="s">
        <v>442</v>
      </c>
      <c r="BL273" s="294">
        <f t="shared" si="66"/>
        <v>5.7999999999999996E-2</v>
      </c>
      <c r="BM273" s="261" t="s">
        <v>442</v>
      </c>
      <c r="BN273" s="261" t="s">
        <v>442</v>
      </c>
      <c r="BO273" s="261" t="s">
        <v>442</v>
      </c>
      <c r="BP273" s="261" t="s">
        <v>442</v>
      </c>
      <c r="BQ273" s="261" t="s">
        <v>442</v>
      </c>
      <c r="BR273" s="261" t="s">
        <v>442</v>
      </c>
      <c r="BS273" s="261" t="s">
        <v>442</v>
      </c>
      <c r="BT273" s="261" t="s">
        <v>442</v>
      </c>
      <c r="BU273" s="261" t="s">
        <v>442</v>
      </c>
      <c r="BV273" s="261" t="s">
        <v>442</v>
      </c>
      <c r="BW273" s="261" t="s">
        <v>442</v>
      </c>
      <c r="BX273" s="261" t="s">
        <v>442</v>
      </c>
      <c r="BY273" s="261" t="s">
        <v>442</v>
      </c>
      <c r="BZ273" s="261" t="s">
        <v>442</v>
      </c>
      <c r="CA273" s="261" t="s">
        <v>442</v>
      </c>
      <c r="CB273" s="261" t="s">
        <v>442</v>
      </c>
      <c r="CC273" s="290">
        <v>0</v>
      </c>
      <c r="CD273" s="261" t="s">
        <v>442</v>
      </c>
      <c r="CE273" s="261" t="s">
        <v>442</v>
      </c>
      <c r="CF273" s="261" t="s">
        <v>442</v>
      </c>
      <c r="CG273" s="261" t="s">
        <v>442</v>
      </c>
      <c r="CH273" s="261" t="s">
        <v>442</v>
      </c>
      <c r="CI273" s="261" t="s">
        <v>442</v>
      </c>
      <c r="CJ273" s="261" t="s">
        <v>442</v>
      </c>
      <c r="CK273" s="261" t="s">
        <v>442</v>
      </c>
      <c r="CL273" s="261" t="s">
        <v>442</v>
      </c>
      <c r="CM273" s="261" t="s">
        <v>442</v>
      </c>
      <c r="CN273" s="261" t="s">
        <v>442</v>
      </c>
      <c r="CO273" s="261" t="s">
        <v>442</v>
      </c>
      <c r="CP273" s="261" t="s">
        <v>442</v>
      </c>
      <c r="CQ273" s="261" t="s">
        <v>442</v>
      </c>
      <c r="CR273" s="261" t="s">
        <v>588</v>
      </c>
      <c r="CS273" s="261" t="s">
        <v>433</v>
      </c>
      <c r="CT273" s="261" t="s">
        <v>442</v>
      </c>
      <c r="CU273" s="261" t="s">
        <v>589</v>
      </c>
      <c r="CV273" s="261" t="s">
        <v>442</v>
      </c>
      <c r="CW273" s="261" t="s">
        <v>442</v>
      </c>
      <c r="CX273" s="293">
        <f t="shared" si="67"/>
        <v>0.3366808</v>
      </c>
      <c r="CY273" s="289">
        <v>5000000</v>
      </c>
      <c r="CZ273" s="287">
        <v>45600</v>
      </c>
      <c r="DA273" s="293">
        <v>0.6733616</v>
      </c>
      <c r="DB273" s="261" t="s">
        <v>442</v>
      </c>
      <c r="DC273" s="261" t="s">
        <v>442</v>
      </c>
      <c r="DD273" s="261" t="s">
        <v>577</v>
      </c>
    </row>
    <row r="274" spans="1:108">
      <c r="A274" s="264" t="s">
        <v>380</v>
      </c>
      <c r="B274" s="284">
        <v>1823</v>
      </c>
      <c r="C274" s="284">
        <f t="shared" si="68"/>
        <v>1823</v>
      </c>
      <c r="D274" s="285">
        <v>9685</v>
      </c>
      <c r="E274" s="286">
        <f t="shared" si="69"/>
        <v>9685</v>
      </c>
      <c r="F274" s="287">
        <v>45869</v>
      </c>
      <c r="G274" s="285" t="s">
        <v>159</v>
      </c>
      <c r="H274" s="285" t="s">
        <v>573</v>
      </c>
      <c r="I274" s="261">
        <v>2021</v>
      </c>
      <c r="J274" s="261" t="s">
        <v>574</v>
      </c>
      <c r="K274" s="261" t="s">
        <v>575</v>
      </c>
      <c r="L274" s="288">
        <v>65097725</v>
      </c>
      <c r="M274" s="261" t="s">
        <v>576</v>
      </c>
      <c r="N274" s="261" t="s">
        <v>577</v>
      </c>
      <c r="O274" s="261" t="s">
        <v>578</v>
      </c>
      <c r="P274" s="287">
        <v>43263</v>
      </c>
      <c r="Q274" s="287" t="s">
        <v>592</v>
      </c>
      <c r="R274" s="261" t="s">
        <v>577</v>
      </c>
      <c r="S274" s="261" t="s">
        <v>580</v>
      </c>
      <c r="T274" s="261">
        <v>36</v>
      </c>
      <c r="U274" s="288">
        <v>0</v>
      </c>
      <c r="V274" s="289">
        <v>0</v>
      </c>
      <c r="W274" s="261" t="str">
        <f t="shared" si="70"/>
        <v>PERF</v>
      </c>
      <c r="X274" s="261" t="s">
        <v>581</v>
      </c>
      <c r="Y274" s="261" t="s">
        <v>581</v>
      </c>
      <c r="Z274" s="261" t="s">
        <v>573</v>
      </c>
      <c r="AA274" s="264" t="s">
        <v>380</v>
      </c>
      <c r="AB274" s="286">
        <f t="shared" si="71"/>
        <v>1823</v>
      </c>
      <c r="AC274" s="286">
        <v>7730</v>
      </c>
      <c r="AD274" s="286">
        <f t="shared" si="72"/>
        <v>7730</v>
      </c>
      <c r="AE274" s="261" t="s">
        <v>593</v>
      </c>
      <c r="AF274" s="261" t="s">
        <v>583</v>
      </c>
      <c r="AG274" s="290">
        <v>176820103</v>
      </c>
      <c r="AH274" s="261" t="s">
        <v>583</v>
      </c>
      <c r="AI274" s="291">
        <v>42986</v>
      </c>
      <c r="AJ274" s="261" t="s">
        <v>584</v>
      </c>
      <c r="AK274" s="292">
        <v>45866</v>
      </c>
      <c r="AL274" s="292" t="s">
        <v>585</v>
      </c>
      <c r="AM274" s="292" t="s">
        <v>442</v>
      </c>
      <c r="AN274" s="261" t="s">
        <v>442</v>
      </c>
      <c r="AO274" s="261" t="s">
        <v>442</v>
      </c>
      <c r="AP274" s="261" t="s">
        <v>442</v>
      </c>
      <c r="AQ274" s="261" t="s">
        <v>442</v>
      </c>
      <c r="AR274" s="290">
        <v>94</v>
      </c>
      <c r="AS274" s="287">
        <f t="shared" si="65"/>
        <v>48689</v>
      </c>
      <c r="AT274" s="261">
        <v>180</v>
      </c>
      <c r="AU274" s="261" t="s">
        <v>442</v>
      </c>
      <c r="AV274" s="290">
        <v>18500258</v>
      </c>
      <c r="AW274" s="290">
        <v>14385867.199999999</v>
      </c>
      <c r="AX274" s="261" t="s">
        <v>442</v>
      </c>
      <c r="AY274" s="261" t="s">
        <v>442</v>
      </c>
      <c r="AZ274" s="290">
        <v>18500258</v>
      </c>
      <c r="BA274" s="261">
        <v>100</v>
      </c>
      <c r="BB274" s="261" t="s">
        <v>442</v>
      </c>
      <c r="BC274" s="261" t="s">
        <v>586</v>
      </c>
      <c r="BD274" s="261" t="s">
        <v>586</v>
      </c>
      <c r="BE274" s="289">
        <v>247179</v>
      </c>
      <c r="BF274" s="261" t="s">
        <v>442</v>
      </c>
      <c r="BG274" s="261" t="s">
        <v>442</v>
      </c>
      <c r="BH274" s="261" t="s">
        <v>587</v>
      </c>
      <c r="BI274" s="293">
        <v>0.13730000000000001</v>
      </c>
      <c r="BJ274" s="261" t="s">
        <v>591</v>
      </c>
      <c r="BK274" s="261" t="s">
        <v>442</v>
      </c>
      <c r="BL274" s="294">
        <f t="shared" si="66"/>
        <v>6.3200000000000006E-2</v>
      </c>
      <c r="BM274" s="261" t="s">
        <v>442</v>
      </c>
      <c r="BN274" s="261" t="s">
        <v>442</v>
      </c>
      <c r="BO274" s="261" t="s">
        <v>442</v>
      </c>
      <c r="BP274" s="261" t="s">
        <v>442</v>
      </c>
      <c r="BQ274" s="261" t="s">
        <v>442</v>
      </c>
      <c r="BR274" s="261" t="s">
        <v>442</v>
      </c>
      <c r="BS274" s="261" t="s">
        <v>442</v>
      </c>
      <c r="BT274" s="261" t="s">
        <v>442</v>
      </c>
      <c r="BU274" s="261" t="s">
        <v>442</v>
      </c>
      <c r="BV274" s="261" t="s">
        <v>442</v>
      </c>
      <c r="BW274" s="261" t="s">
        <v>442</v>
      </c>
      <c r="BX274" s="261" t="s">
        <v>442</v>
      </c>
      <c r="BY274" s="261" t="s">
        <v>442</v>
      </c>
      <c r="BZ274" s="261" t="s">
        <v>442</v>
      </c>
      <c r="CA274" s="261" t="s">
        <v>442</v>
      </c>
      <c r="CB274" s="261" t="s">
        <v>442</v>
      </c>
      <c r="CC274" s="290">
        <v>0</v>
      </c>
      <c r="CD274" s="261" t="s">
        <v>442</v>
      </c>
      <c r="CE274" s="261" t="s">
        <v>442</v>
      </c>
      <c r="CF274" s="261" t="s">
        <v>442</v>
      </c>
      <c r="CG274" s="261" t="s">
        <v>442</v>
      </c>
      <c r="CH274" s="261" t="s">
        <v>442</v>
      </c>
      <c r="CI274" s="261" t="s">
        <v>442</v>
      </c>
      <c r="CJ274" s="261" t="s">
        <v>442</v>
      </c>
      <c r="CK274" s="261" t="s">
        <v>442</v>
      </c>
      <c r="CL274" s="261" t="s">
        <v>442</v>
      </c>
      <c r="CM274" s="261" t="s">
        <v>442</v>
      </c>
      <c r="CN274" s="261" t="s">
        <v>442</v>
      </c>
      <c r="CO274" s="261" t="s">
        <v>442</v>
      </c>
      <c r="CP274" s="261" t="s">
        <v>442</v>
      </c>
      <c r="CQ274" s="261" t="s">
        <v>442</v>
      </c>
      <c r="CR274" s="261" t="s">
        <v>588</v>
      </c>
      <c r="CS274" s="261" t="s">
        <v>433</v>
      </c>
      <c r="CT274" s="261" t="s">
        <v>442</v>
      </c>
      <c r="CU274" s="261" t="s">
        <v>589</v>
      </c>
      <c r="CV274" s="261" t="s">
        <v>442</v>
      </c>
      <c r="CW274" s="261" t="s">
        <v>442</v>
      </c>
      <c r="CX274" s="293">
        <f t="shared" si="67"/>
        <v>0.50932130331356518</v>
      </c>
      <c r="CY274" s="289">
        <v>36323354</v>
      </c>
      <c r="CZ274" s="287">
        <v>45281</v>
      </c>
      <c r="DA274" s="293">
        <v>0.68423422078630247</v>
      </c>
      <c r="DB274" s="261" t="s">
        <v>442</v>
      </c>
      <c r="DC274" s="261" t="s">
        <v>442</v>
      </c>
      <c r="DD274" s="261" t="s">
        <v>577</v>
      </c>
    </row>
    <row r="275" spans="1:108">
      <c r="A275" s="264" t="s">
        <v>380</v>
      </c>
      <c r="B275" s="284">
        <v>2579</v>
      </c>
      <c r="C275" s="284">
        <f t="shared" si="68"/>
        <v>2579</v>
      </c>
      <c r="D275" s="285">
        <v>11429</v>
      </c>
      <c r="E275" s="286">
        <f t="shared" si="69"/>
        <v>11429</v>
      </c>
      <c r="F275" s="287">
        <v>45869</v>
      </c>
      <c r="G275" s="285" t="s">
        <v>159</v>
      </c>
      <c r="H275" s="285" t="s">
        <v>573</v>
      </c>
      <c r="I275" s="261">
        <v>2021</v>
      </c>
      <c r="J275" s="261" t="s">
        <v>574</v>
      </c>
      <c r="K275" s="261" t="s">
        <v>575</v>
      </c>
      <c r="L275" s="288">
        <v>25044431</v>
      </c>
      <c r="M275" s="261" t="s">
        <v>576</v>
      </c>
      <c r="N275" s="261" t="s">
        <v>577</v>
      </c>
      <c r="O275" s="261" t="s">
        <v>578</v>
      </c>
      <c r="P275" s="287">
        <v>45747</v>
      </c>
      <c r="Q275" s="287" t="s">
        <v>590</v>
      </c>
      <c r="R275" s="261" t="s">
        <v>577</v>
      </c>
      <c r="S275" s="261" t="s">
        <v>580</v>
      </c>
      <c r="T275" s="261">
        <v>2</v>
      </c>
      <c r="U275" s="288">
        <v>0</v>
      </c>
      <c r="V275" s="289">
        <v>0</v>
      </c>
      <c r="W275" s="261" t="str">
        <f t="shared" si="70"/>
        <v>PERF</v>
      </c>
      <c r="X275" s="261" t="s">
        <v>581</v>
      </c>
      <c r="Y275" s="261" t="s">
        <v>581</v>
      </c>
      <c r="Z275" s="261" t="s">
        <v>573</v>
      </c>
      <c r="AA275" s="264" t="s">
        <v>380</v>
      </c>
      <c r="AB275" s="286">
        <f t="shared" si="71"/>
        <v>2579</v>
      </c>
      <c r="AC275" s="286">
        <v>9290</v>
      </c>
      <c r="AD275" s="286">
        <f t="shared" si="72"/>
        <v>9290</v>
      </c>
      <c r="AE275" s="261" t="s">
        <v>593</v>
      </c>
      <c r="AF275" s="261" t="s">
        <v>583</v>
      </c>
      <c r="AG275" s="290">
        <v>60869794</v>
      </c>
      <c r="AH275" s="261" t="s">
        <v>583</v>
      </c>
      <c r="AI275" s="291">
        <v>45397</v>
      </c>
      <c r="AJ275" s="261" t="s">
        <v>584</v>
      </c>
      <c r="AK275" s="292">
        <v>45866</v>
      </c>
      <c r="AL275" s="292" t="s">
        <v>585</v>
      </c>
      <c r="AM275" s="292" t="s">
        <v>442</v>
      </c>
      <c r="AN275" s="261" t="s">
        <v>442</v>
      </c>
      <c r="AO275" s="261" t="s">
        <v>442</v>
      </c>
      <c r="AP275" s="261" t="s">
        <v>442</v>
      </c>
      <c r="AQ275" s="261" t="s">
        <v>442</v>
      </c>
      <c r="AR275" s="290">
        <v>175</v>
      </c>
      <c r="AS275" s="287">
        <f t="shared" si="65"/>
        <v>51119</v>
      </c>
      <c r="AT275" s="261">
        <v>180</v>
      </c>
      <c r="AU275" s="261" t="s">
        <v>442</v>
      </c>
      <c r="AV275" s="290">
        <v>33916020</v>
      </c>
      <c r="AW275" s="290">
        <v>33714016.549999997</v>
      </c>
      <c r="AX275" s="261" t="s">
        <v>442</v>
      </c>
      <c r="AY275" s="261" t="s">
        <v>442</v>
      </c>
      <c r="AZ275" s="290">
        <v>33916020</v>
      </c>
      <c r="BA275" s="261">
        <v>100</v>
      </c>
      <c r="BB275" s="261" t="s">
        <v>442</v>
      </c>
      <c r="BC275" s="261" t="s">
        <v>586</v>
      </c>
      <c r="BD275" s="261" t="s">
        <v>586</v>
      </c>
      <c r="BE275" s="289">
        <v>452429</v>
      </c>
      <c r="BF275" s="261" t="s">
        <v>442</v>
      </c>
      <c r="BG275" s="261" t="s">
        <v>442</v>
      </c>
      <c r="BH275" s="261" t="s">
        <v>587</v>
      </c>
      <c r="BI275" s="293">
        <v>0.1421</v>
      </c>
      <c r="BJ275" s="261" t="s">
        <v>591</v>
      </c>
      <c r="BK275" s="261" t="s">
        <v>442</v>
      </c>
      <c r="BL275" s="294">
        <f t="shared" si="66"/>
        <v>6.8000000000000005E-2</v>
      </c>
      <c r="BM275" s="261" t="s">
        <v>442</v>
      </c>
      <c r="BN275" s="261" t="s">
        <v>442</v>
      </c>
      <c r="BO275" s="261" t="s">
        <v>442</v>
      </c>
      <c r="BP275" s="261" t="s">
        <v>442</v>
      </c>
      <c r="BQ275" s="261" t="s">
        <v>442</v>
      </c>
      <c r="BR275" s="261" t="s">
        <v>442</v>
      </c>
      <c r="BS275" s="261" t="s">
        <v>442</v>
      </c>
      <c r="BT275" s="261" t="s">
        <v>442</v>
      </c>
      <c r="BU275" s="261" t="s">
        <v>442</v>
      </c>
      <c r="BV275" s="261" t="s">
        <v>442</v>
      </c>
      <c r="BW275" s="261" t="s">
        <v>442</v>
      </c>
      <c r="BX275" s="261" t="s">
        <v>442</v>
      </c>
      <c r="BY275" s="261" t="s">
        <v>442</v>
      </c>
      <c r="BZ275" s="261" t="s">
        <v>442</v>
      </c>
      <c r="CA275" s="261" t="s">
        <v>442</v>
      </c>
      <c r="CB275" s="261" t="s">
        <v>442</v>
      </c>
      <c r="CC275" s="290">
        <v>0</v>
      </c>
      <c r="CD275" s="261" t="s">
        <v>442</v>
      </c>
      <c r="CE275" s="261" t="s">
        <v>442</v>
      </c>
      <c r="CF275" s="261" t="s">
        <v>442</v>
      </c>
      <c r="CG275" s="261" t="s">
        <v>442</v>
      </c>
      <c r="CH275" s="261" t="s">
        <v>442</v>
      </c>
      <c r="CI275" s="261" t="s">
        <v>442</v>
      </c>
      <c r="CJ275" s="261" t="s">
        <v>442</v>
      </c>
      <c r="CK275" s="261" t="s">
        <v>442</v>
      </c>
      <c r="CL275" s="261" t="s">
        <v>442</v>
      </c>
      <c r="CM275" s="261" t="s">
        <v>442</v>
      </c>
      <c r="CN275" s="261" t="s">
        <v>442</v>
      </c>
      <c r="CO275" s="261" t="s">
        <v>442</v>
      </c>
      <c r="CP275" s="261" t="s">
        <v>442</v>
      </c>
      <c r="CQ275" s="261" t="s">
        <v>442</v>
      </c>
      <c r="CR275" s="261" t="s">
        <v>588</v>
      </c>
      <c r="CS275" s="261" t="s">
        <v>433</v>
      </c>
      <c r="CT275" s="261" t="s">
        <v>442</v>
      </c>
      <c r="CU275" s="261" t="s">
        <v>589</v>
      </c>
      <c r="CV275" s="261" t="s">
        <v>442</v>
      </c>
      <c r="CW275" s="261" t="s">
        <v>442</v>
      </c>
      <c r="CX275" s="293">
        <f t="shared" si="67"/>
        <v>0.31957318856778189</v>
      </c>
      <c r="CY275" s="289">
        <v>106129116</v>
      </c>
      <c r="CZ275" s="287">
        <v>45538</v>
      </c>
      <c r="DA275" s="293">
        <v>0.63914637713556377</v>
      </c>
      <c r="DB275" s="261" t="s">
        <v>442</v>
      </c>
      <c r="DC275" s="261" t="s">
        <v>442</v>
      </c>
      <c r="DD275" s="261" t="s">
        <v>577</v>
      </c>
    </row>
    <row r="276" spans="1:108">
      <c r="A276" s="264" t="s">
        <v>380</v>
      </c>
      <c r="B276" s="284">
        <v>2581</v>
      </c>
      <c r="C276" s="284">
        <f t="shared" si="68"/>
        <v>2581</v>
      </c>
      <c r="D276" s="285">
        <v>11430</v>
      </c>
      <c r="E276" s="286">
        <f t="shared" si="69"/>
        <v>11430</v>
      </c>
      <c r="F276" s="287">
        <v>45869</v>
      </c>
      <c r="G276" s="285" t="s">
        <v>159</v>
      </c>
      <c r="H276" s="285" t="s">
        <v>573</v>
      </c>
      <c r="I276" s="261">
        <v>2021</v>
      </c>
      <c r="J276" s="261" t="s">
        <v>574</v>
      </c>
      <c r="K276" s="261" t="s">
        <v>575</v>
      </c>
      <c r="L276" s="288">
        <v>4361390</v>
      </c>
      <c r="M276" s="261" t="s">
        <v>576</v>
      </c>
      <c r="N276" s="261" t="s">
        <v>577</v>
      </c>
      <c r="O276" s="261" t="s">
        <v>578</v>
      </c>
      <c r="P276" s="287">
        <v>45747</v>
      </c>
      <c r="Q276" s="287" t="s">
        <v>590</v>
      </c>
      <c r="R276" s="261" t="s">
        <v>577</v>
      </c>
      <c r="S276" s="261" t="s">
        <v>580</v>
      </c>
      <c r="T276" s="261">
        <v>2</v>
      </c>
      <c r="U276" s="288">
        <v>0</v>
      </c>
      <c r="V276" s="289">
        <v>0</v>
      </c>
      <c r="W276" s="261" t="str">
        <f t="shared" si="70"/>
        <v>PERF</v>
      </c>
      <c r="X276" s="261" t="s">
        <v>581</v>
      </c>
      <c r="Y276" s="261" t="s">
        <v>581</v>
      </c>
      <c r="Z276" s="261" t="s">
        <v>573</v>
      </c>
      <c r="AA276" s="264" t="s">
        <v>380</v>
      </c>
      <c r="AB276" s="286">
        <f t="shared" si="71"/>
        <v>2581</v>
      </c>
      <c r="AC276" s="286">
        <v>9291</v>
      </c>
      <c r="AD276" s="286">
        <f t="shared" si="72"/>
        <v>9291</v>
      </c>
      <c r="AE276" s="261" t="s">
        <v>582</v>
      </c>
      <c r="AF276" s="261" t="s">
        <v>583</v>
      </c>
      <c r="AG276" s="290">
        <v>16176294</v>
      </c>
      <c r="AH276" s="261" t="s">
        <v>583</v>
      </c>
      <c r="AI276" s="291">
        <v>45397</v>
      </c>
      <c r="AJ276" s="261" t="s">
        <v>584</v>
      </c>
      <c r="AK276" s="292">
        <v>45866</v>
      </c>
      <c r="AL276" s="292" t="s">
        <v>585</v>
      </c>
      <c r="AM276" s="292" t="s">
        <v>442</v>
      </c>
      <c r="AN276" s="261" t="s">
        <v>442</v>
      </c>
      <c r="AO276" s="261" t="s">
        <v>442</v>
      </c>
      <c r="AP276" s="261" t="s">
        <v>442</v>
      </c>
      <c r="AQ276" s="261" t="s">
        <v>442</v>
      </c>
      <c r="AR276" s="290">
        <v>175</v>
      </c>
      <c r="AS276" s="287">
        <f t="shared" si="65"/>
        <v>51119</v>
      </c>
      <c r="AT276" s="261">
        <v>180</v>
      </c>
      <c r="AU276" s="261" t="s">
        <v>442</v>
      </c>
      <c r="AV276" s="290">
        <v>8614920</v>
      </c>
      <c r="AW276" s="290">
        <v>8508570.5299999993</v>
      </c>
      <c r="AX276" s="261" t="s">
        <v>442</v>
      </c>
      <c r="AY276" s="261" t="s">
        <v>442</v>
      </c>
      <c r="AZ276" s="290">
        <v>8614920</v>
      </c>
      <c r="BA276" s="261">
        <v>100</v>
      </c>
      <c r="BB276" s="261" t="s">
        <v>442</v>
      </c>
      <c r="BC276" s="261" t="s">
        <v>586</v>
      </c>
      <c r="BD276" s="261" t="s">
        <v>586</v>
      </c>
      <c r="BE276" s="289">
        <v>109401</v>
      </c>
      <c r="BF276" s="261" t="s">
        <v>442</v>
      </c>
      <c r="BG276" s="261" t="s">
        <v>442</v>
      </c>
      <c r="BH276" s="261" t="s">
        <v>587</v>
      </c>
      <c r="BI276" s="293">
        <v>0.13350000000000001</v>
      </c>
      <c r="BJ276" s="261" t="s">
        <v>591</v>
      </c>
      <c r="BK276" s="261" t="s">
        <v>442</v>
      </c>
      <c r="BL276" s="294">
        <f t="shared" si="66"/>
        <v>5.9400000000000008E-2</v>
      </c>
      <c r="BM276" s="261" t="s">
        <v>442</v>
      </c>
      <c r="BN276" s="261" t="s">
        <v>442</v>
      </c>
      <c r="BO276" s="261" t="s">
        <v>442</v>
      </c>
      <c r="BP276" s="261" t="s">
        <v>442</v>
      </c>
      <c r="BQ276" s="261" t="s">
        <v>442</v>
      </c>
      <c r="BR276" s="261" t="s">
        <v>442</v>
      </c>
      <c r="BS276" s="261" t="s">
        <v>442</v>
      </c>
      <c r="BT276" s="261" t="s">
        <v>442</v>
      </c>
      <c r="BU276" s="261" t="s">
        <v>442</v>
      </c>
      <c r="BV276" s="261" t="s">
        <v>442</v>
      </c>
      <c r="BW276" s="261" t="s">
        <v>442</v>
      </c>
      <c r="BX276" s="261" t="s">
        <v>442</v>
      </c>
      <c r="BY276" s="261" t="s">
        <v>442</v>
      </c>
      <c r="BZ276" s="261" t="s">
        <v>442</v>
      </c>
      <c r="CA276" s="261" t="s">
        <v>442</v>
      </c>
      <c r="CB276" s="261" t="s">
        <v>442</v>
      </c>
      <c r="CC276" s="290">
        <v>0</v>
      </c>
      <c r="CD276" s="261" t="s">
        <v>442</v>
      </c>
      <c r="CE276" s="261" t="s">
        <v>442</v>
      </c>
      <c r="CF276" s="261" t="s">
        <v>442</v>
      </c>
      <c r="CG276" s="261" t="s">
        <v>442</v>
      </c>
      <c r="CH276" s="261" t="s">
        <v>442</v>
      </c>
      <c r="CI276" s="261" t="s">
        <v>442</v>
      </c>
      <c r="CJ276" s="261" t="s">
        <v>442</v>
      </c>
      <c r="CK276" s="261" t="s">
        <v>442</v>
      </c>
      <c r="CL276" s="261" t="s">
        <v>442</v>
      </c>
      <c r="CM276" s="261" t="s">
        <v>442</v>
      </c>
      <c r="CN276" s="261" t="s">
        <v>442</v>
      </c>
      <c r="CO276" s="261" t="s">
        <v>442</v>
      </c>
      <c r="CP276" s="261" t="s">
        <v>442</v>
      </c>
      <c r="CQ276" s="261" t="s">
        <v>442</v>
      </c>
      <c r="CR276" s="261" t="s">
        <v>588</v>
      </c>
      <c r="CS276" s="261" t="s">
        <v>433</v>
      </c>
      <c r="CT276" s="261" t="s">
        <v>442</v>
      </c>
      <c r="CU276" s="261" t="s">
        <v>589</v>
      </c>
      <c r="CV276" s="261" t="s">
        <v>442</v>
      </c>
      <c r="CW276" s="261" t="s">
        <v>442</v>
      </c>
      <c r="CX276" s="293">
        <f t="shared" si="67"/>
        <v>0.67118673383011218</v>
      </c>
      <c r="CY276" s="289">
        <v>12835355</v>
      </c>
      <c r="CZ276" s="287">
        <v>45538</v>
      </c>
      <c r="DA276" s="293">
        <v>0.67118673383011218</v>
      </c>
      <c r="DB276" s="261" t="s">
        <v>442</v>
      </c>
      <c r="DC276" s="261" t="s">
        <v>442</v>
      </c>
      <c r="DD276" s="261" t="s">
        <v>577</v>
      </c>
    </row>
    <row r="277" spans="1:108">
      <c r="A277" s="264" t="s">
        <v>380</v>
      </c>
      <c r="B277" s="284">
        <v>2546</v>
      </c>
      <c r="C277" s="284">
        <f t="shared" si="68"/>
        <v>2546</v>
      </c>
      <c r="D277" s="285">
        <v>11461</v>
      </c>
      <c r="E277" s="286">
        <f t="shared" si="69"/>
        <v>11461</v>
      </c>
      <c r="F277" s="287">
        <v>45869</v>
      </c>
      <c r="G277" s="285" t="s">
        <v>159</v>
      </c>
      <c r="H277" s="285" t="s">
        <v>573</v>
      </c>
      <c r="I277" s="261">
        <v>2021</v>
      </c>
      <c r="J277" s="261" t="s">
        <v>574</v>
      </c>
      <c r="K277" s="261" t="s">
        <v>575</v>
      </c>
      <c r="L277" s="288">
        <v>3128244</v>
      </c>
      <c r="M277" s="261" t="s">
        <v>576</v>
      </c>
      <c r="N277" s="261" t="s">
        <v>577</v>
      </c>
      <c r="O277" s="261" t="s">
        <v>578</v>
      </c>
      <c r="P277" s="287">
        <v>45602</v>
      </c>
      <c r="Q277" s="287" t="s">
        <v>592</v>
      </c>
      <c r="R277" s="261" t="s">
        <v>577</v>
      </c>
      <c r="S277" s="261" t="s">
        <v>580</v>
      </c>
      <c r="T277" s="261">
        <v>2</v>
      </c>
      <c r="U277" s="288">
        <v>0</v>
      </c>
      <c r="V277" s="289">
        <v>0</v>
      </c>
      <c r="W277" s="261" t="str">
        <f t="shared" si="70"/>
        <v>PERF</v>
      </c>
      <c r="X277" s="261" t="s">
        <v>581</v>
      </c>
      <c r="Y277" s="261" t="s">
        <v>581</v>
      </c>
      <c r="Z277" s="261" t="s">
        <v>573</v>
      </c>
      <c r="AA277" s="264" t="s">
        <v>380</v>
      </c>
      <c r="AB277" s="286">
        <f t="shared" si="71"/>
        <v>2546</v>
      </c>
      <c r="AC277" s="286">
        <v>9316</v>
      </c>
      <c r="AD277" s="286">
        <f t="shared" si="72"/>
        <v>9316</v>
      </c>
      <c r="AE277" s="261" t="s">
        <v>593</v>
      </c>
      <c r="AF277" s="261" t="s">
        <v>583</v>
      </c>
      <c r="AG277" s="290">
        <v>6127693</v>
      </c>
      <c r="AH277" s="261" t="s">
        <v>583</v>
      </c>
      <c r="AI277" s="291">
        <v>45483</v>
      </c>
      <c r="AJ277" s="261" t="s">
        <v>584</v>
      </c>
      <c r="AK277" s="292">
        <v>45866</v>
      </c>
      <c r="AL277" s="292" t="s">
        <v>585</v>
      </c>
      <c r="AM277" s="292" t="s">
        <v>442</v>
      </c>
      <c r="AN277" s="261" t="s">
        <v>442</v>
      </c>
      <c r="AO277" s="261" t="s">
        <v>442</v>
      </c>
      <c r="AP277" s="261" t="s">
        <v>442</v>
      </c>
      <c r="AQ277" s="261" t="s">
        <v>442</v>
      </c>
      <c r="AR277" s="290">
        <v>171</v>
      </c>
      <c r="AS277" s="287">
        <f t="shared" si="65"/>
        <v>50999</v>
      </c>
      <c r="AT277" s="261">
        <v>180</v>
      </c>
      <c r="AU277" s="261" t="s">
        <v>442</v>
      </c>
      <c r="AV277" s="290">
        <v>4556000</v>
      </c>
      <c r="AW277" s="290">
        <v>4389018.38</v>
      </c>
      <c r="AX277" s="261" t="s">
        <v>442</v>
      </c>
      <c r="AY277" s="261" t="s">
        <v>442</v>
      </c>
      <c r="AZ277" s="290">
        <v>4556000</v>
      </c>
      <c r="BA277" s="261">
        <v>100</v>
      </c>
      <c r="BB277" s="261" t="s">
        <v>442</v>
      </c>
      <c r="BC277" s="261" t="s">
        <v>586</v>
      </c>
      <c r="BD277" s="261" t="s">
        <v>586</v>
      </c>
      <c r="BE277" s="289">
        <v>0</v>
      </c>
      <c r="BF277" s="261" t="s">
        <v>442</v>
      </c>
      <c r="BG277" s="261" t="s">
        <v>442</v>
      </c>
      <c r="BH277" s="261" t="s">
        <v>587</v>
      </c>
      <c r="BI277" s="293">
        <v>0.15210000000000001</v>
      </c>
      <c r="BJ277" s="261" t="s">
        <v>591</v>
      </c>
      <c r="BK277" s="261" t="s">
        <v>442</v>
      </c>
      <c r="BL277" s="294">
        <f t="shared" si="66"/>
        <v>7.8000000000000014E-2</v>
      </c>
      <c r="BM277" s="261" t="s">
        <v>442</v>
      </c>
      <c r="BN277" s="261" t="s">
        <v>442</v>
      </c>
      <c r="BO277" s="261" t="s">
        <v>442</v>
      </c>
      <c r="BP277" s="261" t="s">
        <v>442</v>
      </c>
      <c r="BQ277" s="261" t="s">
        <v>442</v>
      </c>
      <c r="BR277" s="261" t="s">
        <v>442</v>
      </c>
      <c r="BS277" s="261" t="s">
        <v>442</v>
      </c>
      <c r="BT277" s="261" t="s">
        <v>442</v>
      </c>
      <c r="BU277" s="261" t="s">
        <v>442</v>
      </c>
      <c r="BV277" s="261" t="s">
        <v>442</v>
      </c>
      <c r="BW277" s="261" t="s">
        <v>442</v>
      </c>
      <c r="BX277" s="261" t="s">
        <v>442</v>
      </c>
      <c r="BY277" s="261" t="s">
        <v>442</v>
      </c>
      <c r="BZ277" s="261" t="s">
        <v>442</v>
      </c>
      <c r="CA277" s="261" t="s">
        <v>442</v>
      </c>
      <c r="CB277" s="261" t="s">
        <v>442</v>
      </c>
      <c r="CC277" s="290">
        <v>0</v>
      </c>
      <c r="CD277" s="261" t="s">
        <v>442</v>
      </c>
      <c r="CE277" s="261" t="s">
        <v>442</v>
      </c>
      <c r="CF277" s="261" t="s">
        <v>442</v>
      </c>
      <c r="CG277" s="261" t="s">
        <v>442</v>
      </c>
      <c r="CH277" s="261" t="s">
        <v>442</v>
      </c>
      <c r="CI277" s="261" t="s">
        <v>442</v>
      </c>
      <c r="CJ277" s="261" t="s">
        <v>442</v>
      </c>
      <c r="CK277" s="261" t="s">
        <v>442</v>
      </c>
      <c r="CL277" s="261" t="s">
        <v>442</v>
      </c>
      <c r="CM277" s="261" t="s">
        <v>442</v>
      </c>
      <c r="CN277" s="261" t="s">
        <v>442</v>
      </c>
      <c r="CO277" s="261" t="s">
        <v>442</v>
      </c>
      <c r="CP277" s="261" t="s">
        <v>442</v>
      </c>
      <c r="CQ277" s="261" t="s">
        <v>442</v>
      </c>
      <c r="CR277" s="261" t="s">
        <v>588</v>
      </c>
      <c r="CS277" s="261" t="s">
        <v>433</v>
      </c>
      <c r="CT277" s="261" t="s">
        <v>442</v>
      </c>
      <c r="CU277" s="261" t="s">
        <v>589</v>
      </c>
      <c r="CV277" s="261" t="s">
        <v>442</v>
      </c>
      <c r="CW277" s="261" t="s">
        <v>442</v>
      </c>
      <c r="CX277" s="293">
        <f t="shared" si="67"/>
        <v>0.36741935483870969</v>
      </c>
      <c r="CY277" s="289">
        <v>12400000</v>
      </c>
      <c r="CZ277" s="287">
        <v>45492</v>
      </c>
      <c r="DA277" s="293">
        <v>0.7129032258064516</v>
      </c>
      <c r="DB277" s="261" t="s">
        <v>442</v>
      </c>
      <c r="DC277" s="261" t="s">
        <v>442</v>
      </c>
      <c r="DD277" s="261" t="s">
        <v>577</v>
      </c>
    </row>
    <row r="278" spans="1:108">
      <c r="A278" s="264" t="s">
        <v>380</v>
      </c>
      <c r="B278" s="284">
        <v>2540</v>
      </c>
      <c r="C278" s="284">
        <f t="shared" si="68"/>
        <v>2540</v>
      </c>
      <c r="D278" s="285">
        <v>11396</v>
      </c>
      <c r="E278" s="286">
        <f t="shared" si="69"/>
        <v>11396</v>
      </c>
      <c r="F278" s="287">
        <v>45869</v>
      </c>
      <c r="G278" s="285" t="s">
        <v>159</v>
      </c>
      <c r="H278" s="285" t="s">
        <v>573</v>
      </c>
      <c r="I278" s="261">
        <v>2021</v>
      </c>
      <c r="J278" s="261" t="s">
        <v>574</v>
      </c>
      <c r="K278" s="261" t="s">
        <v>575</v>
      </c>
      <c r="L278" s="288">
        <v>579894</v>
      </c>
      <c r="M278" s="261" t="s">
        <v>576</v>
      </c>
      <c r="N278" s="261" t="s">
        <v>577</v>
      </c>
      <c r="O278" s="261" t="s">
        <v>578</v>
      </c>
      <c r="P278" s="287">
        <v>45586</v>
      </c>
      <c r="Q278" s="287" t="s">
        <v>579</v>
      </c>
      <c r="R278" s="261" t="s">
        <v>577</v>
      </c>
      <c r="S278" s="261" t="s">
        <v>580</v>
      </c>
      <c r="T278" s="261">
        <v>2</v>
      </c>
      <c r="U278" s="288">
        <v>0</v>
      </c>
      <c r="V278" s="289">
        <v>0</v>
      </c>
      <c r="W278" s="261" t="str">
        <f t="shared" si="70"/>
        <v>PERF</v>
      </c>
      <c r="X278" s="261" t="s">
        <v>581</v>
      </c>
      <c r="Y278" s="261" t="s">
        <v>581</v>
      </c>
      <c r="Z278" s="261" t="s">
        <v>573</v>
      </c>
      <c r="AA278" s="264" t="s">
        <v>380</v>
      </c>
      <c r="AB278" s="286">
        <f t="shared" si="71"/>
        <v>2540</v>
      </c>
      <c r="AC278" s="286">
        <v>8506</v>
      </c>
      <c r="AD278" s="286">
        <f t="shared" si="72"/>
        <v>8506</v>
      </c>
      <c r="AE278" s="261" t="s">
        <v>582</v>
      </c>
      <c r="AF278" s="261" t="s">
        <v>583</v>
      </c>
      <c r="AG278" s="290">
        <v>2770000</v>
      </c>
      <c r="AH278" s="261" t="s">
        <v>583</v>
      </c>
      <c r="AI278" s="291">
        <v>45345</v>
      </c>
      <c r="AJ278" s="261" t="s">
        <v>584</v>
      </c>
      <c r="AK278" s="292">
        <v>45866</v>
      </c>
      <c r="AL278" s="292" t="s">
        <v>585</v>
      </c>
      <c r="AM278" s="292" t="s">
        <v>442</v>
      </c>
      <c r="AN278" s="261" t="s">
        <v>442</v>
      </c>
      <c r="AO278" s="261" t="s">
        <v>442</v>
      </c>
      <c r="AP278" s="261" t="s">
        <v>442</v>
      </c>
      <c r="AQ278" s="261" t="s">
        <v>442</v>
      </c>
      <c r="AR278" s="290">
        <v>170</v>
      </c>
      <c r="AS278" s="287">
        <f t="shared" si="65"/>
        <v>50969</v>
      </c>
      <c r="AT278" s="261">
        <v>180</v>
      </c>
      <c r="AU278" s="261" t="s">
        <v>442</v>
      </c>
      <c r="AV278" s="290">
        <v>1676128</v>
      </c>
      <c r="AW278" s="290">
        <v>1598540.16</v>
      </c>
      <c r="AX278" s="261" t="s">
        <v>442</v>
      </c>
      <c r="AY278" s="261" t="s">
        <v>442</v>
      </c>
      <c r="AZ278" s="290">
        <v>1676128</v>
      </c>
      <c r="BA278" s="261">
        <v>100</v>
      </c>
      <c r="BB278" s="261" t="s">
        <v>442</v>
      </c>
      <c r="BC278" s="261" t="s">
        <v>586</v>
      </c>
      <c r="BD278" s="261" t="s">
        <v>586</v>
      </c>
      <c r="BE278" s="289">
        <v>22656</v>
      </c>
      <c r="BF278" s="261" t="s">
        <v>442</v>
      </c>
      <c r="BG278" s="261" t="s">
        <v>442</v>
      </c>
      <c r="BH278" s="261" t="s">
        <v>587</v>
      </c>
      <c r="BI278" s="293">
        <v>0.15210000000000001</v>
      </c>
      <c r="BJ278" s="261" t="s">
        <v>591</v>
      </c>
      <c r="BK278" s="261" t="s">
        <v>442</v>
      </c>
      <c r="BL278" s="294">
        <f t="shared" si="66"/>
        <v>7.8000000000000014E-2</v>
      </c>
      <c r="BM278" s="261" t="s">
        <v>442</v>
      </c>
      <c r="BN278" s="261" t="s">
        <v>442</v>
      </c>
      <c r="BO278" s="261" t="s">
        <v>442</v>
      </c>
      <c r="BP278" s="261" t="s">
        <v>442</v>
      </c>
      <c r="BQ278" s="261" t="s">
        <v>442</v>
      </c>
      <c r="BR278" s="261" t="s">
        <v>442</v>
      </c>
      <c r="BS278" s="261" t="s">
        <v>442</v>
      </c>
      <c r="BT278" s="261" t="s">
        <v>442</v>
      </c>
      <c r="BU278" s="261" t="s">
        <v>442</v>
      </c>
      <c r="BV278" s="261" t="s">
        <v>442</v>
      </c>
      <c r="BW278" s="261" t="s">
        <v>442</v>
      </c>
      <c r="BX278" s="261" t="s">
        <v>442</v>
      </c>
      <c r="BY278" s="261" t="s">
        <v>442</v>
      </c>
      <c r="BZ278" s="261" t="s">
        <v>442</v>
      </c>
      <c r="CA278" s="261" t="s">
        <v>442</v>
      </c>
      <c r="CB278" s="261" t="s">
        <v>442</v>
      </c>
      <c r="CC278" s="290">
        <v>0</v>
      </c>
      <c r="CD278" s="261" t="s">
        <v>442</v>
      </c>
      <c r="CE278" s="261" t="s">
        <v>442</v>
      </c>
      <c r="CF278" s="261" t="s">
        <v>442</v>
      </c>
      <c r="CG278" s="261" t="s">
        <v>442</v>
      </c>
      <c r="CH278" s="261" t="s">
        <v>442</v>
      </c>
      <c r="CI278" s="261" t="s">
        <v>442</v>
      </c>
      <c r="CJ278" s="261" t="s">
        <v>442</v>
      </c>
      <c r="CK278" s="261" t="s">
        <v>442</v>
      </c>
      <c r="CL278" s="261" t="s">
        <v>442</v>
      </c>
      <c r="CM278" s="261" t="s">
        <v>442</v>
      </c>
      <c r="CN278" s="261" t="s">
        <v>442</v>
      </c>
      <c r="CO278" s="261" t="s">
        <v>442</v>
      </c>
      <c r="CP278" s="261" t="s">
        <v>442</v>
      </c>
      <c r="CQ278" s="261" t="s">
        <v>442</v>
      </c>
      <c r="CR278" s="261" t="s">
        <v>588</v>
      </c>
      <c r="CS278" s="261" t="s">
        <v>433</v>
      </c>
      <c r="CT278" s="261" t="s">
        <v>442</v>
      </c>
      <c r="CU278" s="261" t="s">
        <v>589</v>
      </c>
      <c r="CV278" s="261" t="s">
        <v>442</v>
      </c>
      <c r="CW278" s="261" t="s">
        <v>442</v>
      </c>
      <c r="CX278" s="293">
        <f t="shared" si="67"/>
        <v>0.60510036101083031</v>
      </c>
      <c r="CY278" s="289">
        <v>2770000</v>
      </c>
      <c r="CZ278" s="287">
        <v>45348</v>
      </c>
      <c r="DA278" s="293">
        <v>0.58277292418772564</v>
      </c>
      <c r="DB278" s="261" t="s">
        <v>442</v>
      </c>
      <c r="DC278" s="261" t="s">
        <v>442</v>
      </c>
      <c r="DD278" s="261" t="s">
        <v>577</v>
      </c>
    </row>
    <row r="279" spans="1:108">
      <c r="A279" s="264" t="s">
        <v>380</v>
      </c>
      <c r="B279" s="284">
        <v>2576</v>
      </c>
      <c r="C279" s="284">
        <f t="shared" si="68"/>
        <v>2576</v>
      </c>
      <c r="D279" s="285">
        <v>11525</v>
      </c>
      <c r="E279" s="286">
        <f t="shared" si="69"/>
        <v>11525</v>
      </c>
      <c r="F279" s="287">
        <v>45869</v>
      </c>
      <c r="G279" s="285" t="s">
        <v>159</v>
      </c>
      <c r="H279" s="285" t="s">
        <v>573</v>
      </c>
      <c r="I279" s="261">
        <v>2021</v>
      </c>
      <c r="J279" s="261" t="s">
        <v>574</v>
      </c>
      <c r="K279" s="261" t="s">
        <v>575</v>
      </c>
      <c r="L279" s="288">
        <v>2776850</v>
      </c>
      <c r="M279" s="261" t="s">
        <v>576</v>
      </c>
      <c r="N279" s="261" t="s">
        <v>577</v>
      </c>
      <c r="O279" s="261" t="s">
        <v>578</v>
      </c>
      <c r="P279" s="287">
        <v>45744</v>
      </c>
      <c r="Q279" s="287" t="s">
        <v>592</v>
      </c>
      <c r="R279" s="261" t="s">
        <v>577</v>
      </c>
      <c r="S279" s="261" t="s">
        <v>580</v>
      </c>
      <c r="T279" s="261">
        <v>2</v>
      </c>
      <c r="U279" s="288">
        <v>0</v>
      </c>
      <c r="V279" s="289">
        <v>0</v>
      </c>
      <c r="W279" s="261" t="str">
        <f t="shared" si="70"/>
        <v>PERF</v>
      </c>
      <c r="X279" s="261" t="s">
        <v>581</v>
      </c>
      <c r="Y279" s="261" t="s">
        <v>581</v>
      </c>
      <c r="Z279" s="261" t="s">
        <v>573</v>
      </c>
      <c r="AA279" s="264" t="s">
        <v>380</v>
      </c>
      <c r="AB279" s="286">
        <f t="shared" si="71"/>
        <v>2576</v>
      </c>
      <c r="AC279" s="286">
        <v>9340</v>
      </c>
      <c r="AD279" s="286">
        <f t="shared" si="72"/>
        <v>9340</v>
      </c>
      <c r="AE279" s="261" t="s">
        <v>582</v>
      </c>
      <c r="AF279" s="261" t="s">
        <v>583</v>
      </c>
      <c r="AG279" s="290">
        <v>7900000</v>
      </c>
      <c r="AH279" s="261" t="s">
        <v>583</v>
      </c>
      <c r="AI279" s="291">
        <v>45544</v>
      </c>
      <c r="AJ279" s="261" t="s">
        <v>584</v>
      </c>
      <c r="AK279" s="292">
        <v>45866</v>
      </c>
      <c r="AL279" s="292" t="s">
        <v>585</v>
      </c>
      <c r="AM279" s="292" t="s">
        <v>442</v>
      </c>
      <c r="AN279" s="261" t="s">
        <v>442</v>
      </c>
      <c r="AO279" s="261" t="s">
        <v>442</v>
      </c>
      <c r="AP279" s="261" t="s">
        <v>442</v>
      </c>
      <c r="AQ279" s="261" t="s">
        <v>442</v>
      </c>
      <c r="AR279" s="290">
        <v>175</v>
      </c>
      <c r="AS279" s="287">
        <f t="shared" si="65"/>
        <v>51119</v>
      </c>
      <c r="AT279" s="261">
        <v>180</v>
      </c>
      <c r="AU279" s="261" t="s">
        <v>442</v>
      </c>
      <c r="AV279" s="290">
        <v>5388838</v>
      </c>
      <c r="AW279" s="290">
        <v>5413834.2199999997</v>
      </c>
      <c r="AX279" s="261" t="s">
        <v>442</v>
      </c>
      <c r="AY279" s="261" t="s">
        <v>442</v>
      </c>
      <c r="AZ279" s="290">
        <v>5388838</v>
      </c>
      <c r="BA279" s="261">
        <v>100</v>
      </c>
      <c r="BB279" s="261" t="s">
        <v>442</v>
      </c>
      <c r="BC279" s="261" t="s">
        <v>586</v>
      </c>
      <c r="BD279" s="261" t="s">
        <v>586</v>
      </c>
      <c r="BE279" s="289">
        <v>70877</v>
      </c>
      <c r="BF279" s="261" t="s">
        <v>442</v>
      </c>
      <c r="BG279" s="261" t="s">
        <v>442</v>
      </c>
      <c r="BH279" s="261" t="s">
        <v>587</v>
      </c>
      <c r="BI279" s="293">
        <v>0.1371</v>
      </c>
      <c r="BJ279" s="261" t="s">
        <v>591</v>
      </c>
      <c r="BK279" s="261" t="s">
        <v>442</v>
      </c>
      <c r="BL279" s="294">
        <f t="shared" si="66"/>
        <v>6.3E-2</v>
      </c>
      <c r="BM279" s="261" t="s">
        <v>442</v>
      </c>
      <c r="BN279" s="261" t="s">
        <v>442</v>
      </c>
      <c r="BO279" s="261" t="s">
        <v>442</v>
      </c>
      <c r="BP279" s="261" t="s">
        <v>442</v>
      </c>
      <c r="BQ279" s="261" t="s">
        <v>442</v>
      </c>
      <c r="BR279" s="261" t="s">
        <v>442</v>
      </c>
      <c r="BS279" s="261" t="s">
        <v>442</v>
      </c>
      <c r="BT279" s="261" t="s">
        <v>442</v>
      </c>
      <c r="BU279" s="261" t="s">
        <v>442</v>
      </c>
      <c r="BV279" s="261" t="s">
        <v>442</v>
      </c>
      <c r="BW279" s="261" t="s">
        <v>442</v>
      </c>
      <c r="BX279" s="261" t="s">
        <v>442</v>
      </c>
      <c r="BY279" s="261" t="s">
        <v>442</v>
      </c>
      <c r="BZ279" s="261" t="s">
        <v>442</v>
      </c>
      <c r="CA279" s="261" t="s">
        <v>442</v>
      </c>
      <c r="CB279" s="261" t="s">
        <v>442</v>
      </c>
      <c r="CC279" s="290">
        <v>0</v>
      </c>
      <c r="CD279" s="261" t="s">
        <v>442</v>
      </c>
      <c r="CE279" s="261" t="s">
        <v>442</v>
      </c>
      <c r="CF279" s="261" t="s">
        <v>442</v>
      </c>
      <c r="CG279" s="261" t="s">
        <v>442</v>
      </c>
      <c r="CH279" s="261" t="s">
        <v>442</v>
      </c>
      <c r="CI279" s="261" t="s">
        <v>442</v>
      </c>
      <c r="CJ279" s="261" t="s">
        <v>442</v>
      </c>
      <c r="CK279" s="261" t="s">
        <v>442</v>
      </c>
      <c r="CL279" s="261" t="s">
        <v>442</v>
      </c>
      <c r="CM279" s="261" t="s">
        <v>442</v>
      </c>
      <c r="CN279" s="261" t="s">
        <v>442</v>
      </c>
      <c r="CO279" s="261" t="s">
        <v>442</v>
      </c>
      <c r="CP279" s="261" t="s">
        <v>442</v>
      </c>
      <c r="CQ279" s="261" t="s">
        <v>442</v>
      </c>
      <c r="CR279" s="261" t="s">
        <v>588</v>
      </c>
      <c r="CS279" s="261" t="s">
        <v>433</v>
      </c>
      <c r="CT279" s="261" t="s">
        <v>442</v>
      </c>
      <c r="CU279" s="261" t="s">
        <v>589</v>
      </c>
      <c r="CV279" s="261" t="s">
        <v>442</v>
      </c>
      <c r="CW279" s="261" t="s">
        <v>442</v>
      </c>
      <c r="CX279" s="293">
        <f t="shared" si="67"/>
        <v>0.68213139240506326</v>
      </c>
      <c r="CY279" s="289">
        <v>7900000</v>
      </c>
      <c r="CZ279" s="287">
        <v>45544</v>
      </c>
      <c r="DA279" s="293">
        <v>0.68213139240506326</v>
      </c>
      <c r="DB279" s="261" t="s">
        <v>442</v>
      </c>
      <c r="DC279" s="261" t="s">
        <v>442</v>
      </c>
      <c r="DD279" s="261" t="s">
        <v>577</v>
      </c>
    </row>
    <row r="280" spans="1:108">
      <c r="A280" s="264" t="s">
        <v>380</v>
      </c>
      <c r="B280" s="284">
        <v>2585</v>
      </c>
      <c r="C280" s="284">
        <f t="shared" si="68"/>
        <v>2585</v>
      </c>
      <c r="D280" s="285">
        <v>11487</v>
      </c>
      <c r="E280" s="286">
        <f t="shared" si="69"/>
        <v>11487</v>
      </c>
      <c r="F280" s="287">
        <v>45869</v>
      </c>
      <c r="G280" s="285" t="s">
        <v>159</v>
      </c>
      <c r="H280" s="285" t="s">
        <v>573</v>
      </c>
      <c r="I280" s="261">
        <v>2021</v>
      </c>
      <c r="J280" s="261" t="s">
        <v>574</v>
      </c>
      <c r="K280" s="261" t="s">
        <v>575</v>
      </c>
      <c r="L280" s="288">
        <v>846888</v>
      </c>
      <c r="M280" s="261" t="s">
        <v>576</v>
      </c>
      <c r="N280" s="261" t="s">
        <v>577</v>
      </c>
      <c r="O280" s="261" t="s">
        <v>578</v>
      </c>
      <c r="P280" s="287">
        <v>45762</v>
      </c>
      <c r="Q280" s="287" t="s">
        <v>579</v>
      </c>
      <c r="R280" s="261" t="s">
        <v>577</v>
      </c>
      <c r="S280" s="261" t="s">
        <v>580</v>
      </c>
      <c r="T280" s="261">
        <v>2</v>
      </c>
      <c r="U280" s="288">
        <v>0</v>
      </c>
      <c r="V280" s="289">
        <v>0</v>
      </c>
      <c r="W280" s="261" t="str">
        <f t="shared" si="70"/>
        <v>PERF</v>
      </c>
      <c r="X280" s="261" t="s">
        <v>581</v>
      </c>
      <c r="Y280" s="261" t="s">
        <v>581</v>
      </c>
      <c r="Z280" s="261" t="s">
        <v>573</v>
      </c>
      <c r="AA280" s="264" t="s">
        <v>380</v>
      </c>
      <c r="AB280" s="286">
        <f t="shared" si="71"/>
        <v>2585</v>
      </c>
      <c r="AC280" s="286">
        <v>7323</v>
      </c>
      <c r="AD280" s="286">
        <f t="shared" si="72"/>
        <v>7323</v>
      </c>
      <c r="AE280" s="261" t="s">
        <v>593</v>
      </c>
      <c r="AF280" s="261" t="s">
        <v>583</v>
      </c>
      <c r="AG280" s="290">
        <v>3514637</v>
      </c>
      <c r="AH280" s="261" t="s">
        <v>583</v>
      </c>
      <c r="AI280" s="291">
        <v>41831</v>
      </c>
      <c r="AJ280" s="261" t="s">
        <v>584</v>
      </c>
      <c r="AK280" s="292">
        <v>45866</v>
      </c>
      <c r="AL280" s="292" t="s">
        <v>585</v>
      </c>
      <c r="AM280" s="292" t="s">
        <v>442</v>
      </c>
      <c r="AN280" s="261" t="s">
        <v>442</v>
      </c>
      <c r="AO280" s="261" t="s">
        <v>442</v>
      </c>
      <c r="AP280" s="261" t="s">
        <v>442</v>
      </c>
      <c r="AQ280" s="261" t="s">
        <v>442</v>
      </c>
      <c r="AR280" s="290">
        <v>176</v>
      </c>
      <c r="AS280" s="287">
        <f t="shared" si="65"/>
        <v>51149</v>
      </c>
      <c r="AT280" s="261">
        <v>180</v>
      </c>
      <c r="AU280" s="261" t="s">
        <v>442</v>
      </c>
      <c r="AV280" s="290">
        <v>2238968</v>
      </c>
      <c r="AW280" s="290">
        <v>2215859.37</v>
      </c>
      <c r="AX280" s="261" t="s">
        <v>442</v>
      </c>
      <c r="AY280" s="261" t="s">
        <v>442</v>
      </c>
      <c r="AZ280" s="290">
        <v>2238968</v>
      </c>
      <c r="BA280" s="261">
        <v>100</v>
      </c>
      <c r="BB280" s="261" t="s">
        <v>442</v>
      </c>
      <c r="BC280" s="261" t="s">
        <v>586</v>
      </c>
      <c r="BD280" s="261" t="s">
        <v>586</v>
      </c>
      <c r="BE280" s="289">
        <v>31209</v>
      </c>
      <c r="BF280" s="261" t="s">
        <v>442</v>
      </c>
      <c r="BG280" s="261" t="s">
        <v>442</v>
      </c>
      <c r="BH280" s="261" t="s">
        <v>587</v>
      </c>
      <c r="BI280" s="293">
        <v>0.15210000000000001</v>
      </c>
      <c r="BJ280" s="261" t="s">
        <v>591</v>
      </c>
      <c r="BK280" s="261" t="s">
        <v>442</v>
      </c>
      <c r="BL280" s="294">
        <f t="shared" si="66"/>
        <v>7.8000000000000014E-2</v>
      </c>
      <c r="BM280" s="261" t="s">
        <v>442</v>
      </c>
      <c r="BN280" s="261" t="s">
        <v>442</v>
      </c>
      <c r="BO280" s="261" t="s">
        <v>442</v>
      </c>
      <c r="BP280" s="261" t="s">
        <v>442</v>
      </c>
      <c r="BQ280" s="261" t="s">
        <v>442</v>
      </c>
      <c r="BR280" s="261" t="s">
        <v>442</v>
      </c>
      <c r="BS280" s="261" t="s">
        <v>442</v>
      </c>
      <c r="BT280" s="261" t="s">
        <v>442</v>
      </c>
      <c r="BU280" s="261" t="s">
        <v>442</v>
      </c>
      <c r="BV280" s="261" t="s">
        <v>442</v>
      </c>
      <c r="BW280" s="261" t="s">
        <v>442</v>
      </c>
      <c r="BX280" s="261" t="s">
        <v>442</v>
      </c>
      <c r="BY280" s="261" t="s">
        <v>442</v>
      </c>
      <c r="BZ280" s="261" t="s">
        <v>442</v>
      </c>
      <c r="CA280" s="261" t="s">
        <v>442</v>
      </c>
      <c r="CB280" s="261" t="s">
        <v>442</v>
      </c>
      <c r="CC280" s="290">
        <v>0</v>
      </c>
      <c r="CD280" s="261" t="s">
        <v>442</v>
      </c>
      <c r="CE280" s="261" t="s">
        <v>442</v>
      </c>
      <c r="CF280" s="261" t="s">
        <v>442</v>
      </c>
      <c r="CG280" s="261" t="s">
        <v>442</v>
      </c>
      <c r="CH280" s="261" t="s">
        <v>442</v>
      </c>
      <c r="CI280" s="261" t="s">
        <v>442</v>
      </c>
      <c r="CJ280" s="261" t="s">
        <v>442</v>
      </c>
      <c r="CK280" s="261" t="s">
        <v>442</v>
      </c>
      <c r="CL280" s="261" t="s">
        <v>442</v>
      </c>
      <c r="CM280" s="261" t="s">
        <v>442</v>
      </c>
      <c r="CN280" s="261" t="s">
        <v>442</v>
      </c>
      <c r="CO280" s="261" t="s">
        <v>442</v>
      </c>
      <c r="CP280" s="261" t="s">
        <v>442</v>
      </c>
      <c r="CQ280" s="261" t="s">
        <v>442</v>
      </c>
      <c r="CR280" s="261" t="s">
        <v>588</v>
      </c>
      <c r="CS280" s="261" t="s">
        <v>433</v>
      </c>
      <c r="CT280" s="261" t="s">
        <v>442</v>
      </c>
      <c r="CU280" s="261" t="s">
        <v>589</v>
      </c>
      <c r="CV280" s="261" t="s">
        <v>442</v>
      </c>
      <c r="CW280" s="261" t="s">
        <v>442</v>
      </c>
      <c r="CX280" s="293">
        <f t="shared" si="67"/>
        <v>0.64710057803468213</v>
      </c>
      <c r="CY280" s="289">
        <v>3460000</v>
      </c>
      <c r="CZ280" s="287">
        <v>45519</v>
      </c>
      <c r="DA280" s="293">
        <v>0.64710057803468213</v>
      </c>
      <c r="DB280" s="261" t="s">
        <v>442</v>
      </c>
      <c r="DC280" s="261" t="s">
        <v>442</v>
      </c>
      <c r="DD280" s="261" t="s">
        <v>577</v>
      </c>
    </row>
  </sheetData>
  <autoFilter ref="A2:DD280" xr:uid="{7C8DE4DD-802C-4F6F-A38B-AEB0AFD8408B}"/>
  <conditionalFormatting sqref="B3:B280">
    <cfRule type="duplicateValues" dxfId="1" priority="2"/>
  </conditionalFormatting>
  <conditionalFormatting sqref="C3:C280">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CBF554220BF2499ADD23B390874F60" ma:contentTypeVersion="19" ma:contentTypeDescription="Create a new document." ma:contentTypeScope="" ma:versionID="8b6363b60981a2f39d195b351b7105e8">
  <xsd:schema xmlns:xsd="http://www.w3.org/2001/XMLSchema" xmlns:xs="http://www.w3.org/2001/XMLSchema" xmlns:p="http://schemas.microsoft.com/office/2006/metadata/properties" xmlns:ns2="18709e2e-4da8-42d3-bf03-d1d83e4744e5" xmlns:ns3="a23105ca-3395-4058-8284-88e334f7b956" targetNamespace="http://schemas.microsoft.com/office/2006/metadata/properties" ma:root="true" ma:fieldsID="3e84cde6c377d7faf1a79ff6f5a8ac56" ns2:_="" ns3:_="">
    <xsd:import namespace="18709e2e-4da8-42d3-bf03-d1d83e4744e5"/>
    <xsd:import namespace="a23105ca-3395-4058-8284-88e334f7b95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709e2e-4da8-42d3-bf03-d1d83e4744e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d0eebc-1016-4285-9cc5-e3d70dd17829}" ma:internalName="TaxCatchAll" ma:showField="CatchAllData" ma:web="18709e2e-4da8-42d3-bf03-d1d83e4744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3105ca-3395-4058-8284-88e334f7b95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379127-f9a3-4ce9-b5c2-480bec3eeaf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3105ca-3395-4058-8284-88e334f7b956">
      <Terms xmlns="http://schemas.microsoft.com/office/infopath/2007/PartnerControls"/>
    </lcf76f155ced4ddcb4097134ff3c332f>
    <TaxCatchAll xmlns="18709e2e-4da8-42d3-bf03-d1d83e474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416635-8AB0-4E7E-90C4-7584E867B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709e2e-4da8-42d3-bf03-d1d83e4744e5"/>
    <ds:schemaRef ds:uri="a23105ca-3395-4058-8284-88e334f7b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17EDD0-A112-416C-9232-FEB8B5062D89}">
  <ds:schemaRefs>
    <ds:schemaRef ds:uri="http://schemas.microsoft.com/office/2006/metadata/properties"/>
    <ds:schemaRef ds:uri="http://schemas.microsoft.com/office/infopath/2007/PartnerControls"/>
    <ds:schemaRef ds:uri="a23105ca-3395-4058-8284-88e334f7b956"/>
    <ds:schemaRef ds:uri="18709e2e-4da8-42d3-bf03-d1d83e4744e5"/>
  </ds:schemaRefs>
</ds:datastoreItem>
</file>

<file path=customXml/itemProps3.xml><?xml version="1.0" encoding="utf-8"?>
<ds:datastoreItem xmlns:ds="http://schemas.openxmlformats.org/officeDocument/2006/customXml" ds:itemID="{D2CCF0DB-E5F6-4FE9-ABB7-BC687B4C7B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Admin Report</vt:lpstr>
      <vt:lpstr>Servicer Report</vt:lpstr>
      <vt:lpstr>Annex 12</vt:lpstr>
      <vt:lpstr>Annex 2</vt:lpstr>
      <vt:lpstr>'Admin Report'!Print_Area</vt:lpstr>
      <vt:lpstr>'Servicer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Tebogo Moseamedi</dc:creator>
  <cp:lastModifiedBy>Tebogo Moseamedi</cp:lastModifiedBy>
  <dcterms:created xsi:type="dcterms:W3CDTF">2026-02-16T14:59:55Z</dcterms:created>
  <dcterms:modified xsi:type="dcterms:W3CDTF">2026-02-16T20:02:32Z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0x0101006ECBF554220BF2499ADD23B390874F60</vt:lpwstr>
  </property>
</Properties>
</file>